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vl\LO_IM\Algemeen\OpdrachtenKR\Luchtkwaliteit\Rekenmodellen\Bussenknop\Bussenknop 2024\"/>
    </mc:Choice>
  </mc:AlternateContent>
  <workbookProtection workbookPassword="B0F7" lockStructure="1"/>
  <bookViews>
    <workbookView xWindow="-25035" yWindow="1980" windowWidth="24810" windowHeight="11325"/>
  </bookViews>
  <sheets>
    <sheet name="Voorblad" sheetId="20" r:id="rId1"/>
    <sheet name="Rekenblad" sheetId="19" state="hidden" r:id="rId2"/>
    <sheet name="Brondata" sheetId="21" state="hidden" r:id="rId3"/>
  </sheets>
  <definedNames>
    <definedName name="_xlnm.Print_Area" localSheetId="0">Voorblad!$B$2:$E$37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9" l="1"/>
  <c r="R28" i="19"/>
  <c r="Q28" i="19"/>
  <c r="P28" i="19"/>
  <c r="O28" i="19"/>
  <c r="R27" i="19"/>
  <c r="Q27" i="19"/>
  <c r="P27" i="19"/>
  <c r="O27" i="19"/>
  <c r="R26" i="19"/>
  <c r="Q26" i="19"/>
  <c r="P26" i="19"/>
  <c r="O26" i="19"/>
  <c r="R25" i="19"/>
  <c r="Q25" i="19"/>
  <c r="P25" i="19"/>
  <c r="O25" i="19"/>
  <c r="R24" i="19"/>
  <c r="Q24" i="19"/>
  <c r="P24" i="19"/>
  <c r="O24" i="19"/>
  <c r="R23" i="19"/>
  <c r="Q23" i="19"/>
  <c r="P23" i="19"/>
  <c r="O23" i="19"/>
  <c r="R22" i="19"/>
  <c r="Q22" i="19"/>
  <c r="P22" i="19"/>
  <c r="O22" i="19"/>
  <c r="R21" i="19"/>
  <c r="Q21" i="19"/>
  <c r="P21" i="19"/>
  <c r="O21" i="19"/>
  <c r="R20" i="19"/>
  <c r="Q20" i="19"/>
  <c r="P20" i="19"/>
  <c r="O20" i="19"/>
  <c r="R19" i="19"/>
  <c r="Q19" i="19"/>
  <c r="P19" i="19"/>
  <c r="O19" i="19"/>
  <c r="R18" i="19"/>
  <c r="Q18" i="19"/>
  <c r="P18" i="19"/>
  <c r="O18" i="19"/>
  <c r="R17" i="19"/>
  <c r="Q17" i="19"/>
  <c r="P17" i="19"/>
  <c r="O17" i="19"/>
  <c r="R16" i="19"/>
  <c r="Q16" i="19"/>
  <c r="P16" i="19"/>
  <c r="O16" i="19"/>
  <c r="R15" i="19"/>
  <c r="Q15" i="19"/>
  <c r="P15" i="19"/>
  <c r="O15" i="19"/>
  <c r="R14" i="19"/>
  <c r="Q14" i="19"/>
  <c r="P14" i="19"/>
  <c r="O14" i="19"/>
  <c r="R13" i="19"/>
  <c r="Q13" i="19"/>
  <c r="P13" i="19"/>
  <c r="O13" i="19"/>
  <c r="R12" i="19"/>
  <c r="Q12" i="19"/>
  <c r="P12" i="19"/>
  <c r="O12" i="19"/>
  <c r="R11" i="19"/>
  <c r="Q11" i="19"/>
  <c r="P11" i="19"/>
  <c r="O11" i="19"/>
  <c r="R10" i="19"/>
  <c r="Q10" i="19"/>
  <c r="P10" i="19"/>
  <c r="O10" i="19"/>
  <c r="R9" i="19"/>
  <c r="Q9" i="19"/>
  <c r="P9" i="19"/>
  <c r="O9" i="19"/>
  <c r="R8" i="19"/>
  <c r="Q8" i="19"/>
  <c r="P8" i="19"/>
  <c r="O8" i="19"/>
  <c r="R7" i="19"/>
  <c r="Q7" i="19"/>
  <c r="P7" i="19"/>
  <c r="K7" i="19"/>
  <c r="L7" i="19"/>
  <c r="M7" i="19"/>
  <c r="N7" i="19"/>
  <c r="K8" i="19"/>
  <c r="L8" i="19"/>
  <c r="M8" i="19"/>
  <c r="N8" i="19"/>
  <c r="K9" i="19"/>
  <c r="L9" i="19"/>
  <c r="M9" i="19"/>
  <c r="N9" i="19"/>
  <c r="K10" i="19"/>
  <c r="L10" i="19"/>
  <c r="M10" i="19"/>
  <c r="N10" i="19"/>
  <c r="K11" i="19"/>
  <c r="L11" i="19"/>
  <c r="M11" i="19"/>
  <c r="N11" i="19"/>
  <c r="K12" i="19"/>
  <c r="L12" i="19"/>
  <c r="M12" i="19"/>
  <c r="N12" i="19"/>
  <c r="K13" i="19"/>
  <c r="L13" i="19"/>
  <c r="M13" i="19"/>
  <c r="N13" i="19"/>
  <c r="K14" i="19"/>
  <c r="L14" i="19"/>
  <c r="M14" i="19"/>
  <c r="N14" i="19"/>
  <c r="K15" i="19"/>
  <c r="L15" i="19"/>
  <c r="M15" i="19"/>
  <c r="N15" i="19"/>
  <c r="K16" i="19"/>
  <c r="L16" i="19"/>
  <c r="M16" i="19"/>
  <c r="N16" i="19"/>
  <c r="K17" i="19"/>
  <c r="L17" i="19"/>
  <c r="M17" i="19"/>
  <c r="N17" i="19"/>
  <c r="K18" i="19"/>
  <c r="L18" i="19"/>
  <c r="M18" i="19"/>
  <c r="N18" i="19"/>
  <c r="K19" i="19"/>
  <c r="L19" i="19"/>
  <c r="M19" i="19"/>
  <c r="N19" i="19"/>
  <c r="K20" i="19"/>
  <c r="L20" i="19"/>
  <c r="M20" i="19"/>
  <c r="N20" i="19"/>
  <c r="K21" i="19"/>
  <c r="L21" i="19"/>
  <c r="M21" i="19"/>
  <c r="N21" i="19"/>
  <c r="K22" i="19"/>
  <c r="L22" i="19"/>
  <c r="M22" i="19"/>
  <c r="N22" i="19"/>
  <c r="K23" i="19"/>
  <c r="L23" i="19"/>
  <c r="M23" i="19"/>
  <c r="N23" i="19"/>
  <c r="K24" i="19"/>
  <c r="L24" i="19"/>
  <c r="M24" i="19"/>
  <c r="N24" i="19"/>
  <c r="K25" i="19"/>
  <c r="L25" i="19"/>
  <c r="M25" i="19"/>
  <c r="N25" i="19"/>
  <c r="K26" i="19"/>
  <c r="L26" i="19"/>
  <c r="M26" i="19"/>
  <c r="N26" i="19"/>
  <c r="K27" i="19"/>
  <c r="L27" i="19"/>
  <c r="M27" i="19"/>
  <c r="N27" i="19"/>
  <c r="K28" i="19"/>
  <c r="L28" i="19"/>
  <c r="M28" i="19"/>
  <c r="N28" i="19"/>
  <c r="E7" i="19"/>
  <c r="F7" i="19"/>
  <c r="G7" i="19"/>
  <c r="H7" i="19"/>
  <c r="I7" i="19"/>
  <c r="J7" i="19"/>
  <c r="E8" i="19"/>
  <c r="F8" i="19"/>
  <c r="G8" i="19"/>
  <c r="H8" i="19"/>
  <c r="I8" i="19"/>
  <c r="J8" i="19"/>
  <c r="E9" i="19"/>
  <c r="F9" i="19"/>
  <c r="G9" i="19"/>
  <c r="H9" i="19"/>
  <c r="I9" i="19"/>
  <c r="J9" i="19"/>
  <c r="E10" i="19"/>
  <c r="F10" i="19"/>
  <c r="G10" i="19"/>
  <c r="H10" i="19"/>
  <c r="I10" i="19"/>
  <c r="J10" i="19"/>
  <c r="E11" i="19"/>
  <c r="F11" i="19"/>
  <c r="G11" i="19"/>
  <c r="H11" i="19"/>
  <c r="I11" i="19"/>
  <c r="J11" i="19"/>
  <c r="E12" i="19"/>
  <c r="F12" i="19"/>
  <c r="G12" i="19"/>
  <c r="H12" i="19"/>
  <c r="I12" i="19"/>
  <c r="J12" i="19"/>
  <c r="E13" i="19"/>
  <c r="F13" i="19"/>
  <c r="G13" i="19"/>
  <c r="H13" i="19"/>
  <c r="I13" i="19"/>
  <c r="J13" i="19"/>
  <c r="E14" i="19"/>
  <c r="F14" i="19"/>
  <c r="G14" i="19"/>
  <c r="H14" i="19"/>
  <c r="I14" i="19"/>
  <c r="J14" i="19"/>
  <c r="E15" i="19"/>
  <c r="F15" i="19"/>
  <c r="G15" i="19"/>
  <c r="H15" i="19"/>
  <c r="I15" i="19"/>
  <c r="J15" i="19"/>
  <c r="E16" i="19"/>
  <c r="F16" i="19"/>
  <c r="G16" i="19"/>
  <c r="H16" i="19"/>
  <c r="I16" i="19"/>
  <c r="J16" i="19"/>
  <c r="E17" i="19"/>
  <c r="F17" i="19"/>
  <c r="G17" i="19"/>
  <c r="H17" i="19"/>
  <c r="I17" i="19"/>
  <c r="J17" i="19"/>
  <c r="E18" i="19"/>
  <c r="F18" i="19"/>
  <c r="G18" i="19"/>
  <c r="H18" i="19"/>
  <c r="I18" i="19"/>
  <c r="J18" i="19"/>
  <c r="E19" i="19"/>
  <c r="F19" i="19"/>
  <c r="G19" i="19"/>
  <c r="H19" i="19"/>
  <c r="I19" i="19"/>
  <c r="J19" i="19"/>
  <c r="E20" i="19"/>
  <c r="F20" i="19"/>
  <c r="G20" i="19"/>
  <c r="H20" i="19"/>
  <c r="I20" i="19"/>
  <c r="J20" i="19"/>
  <c r="E21" i="19"/>
  <c r="F21" i="19"/>
  <c r="G21" i="19"/>
  <c r="H21" i="19"/>
  <c r="I21" i="19"/>
  <c r="J21" i="19"/>
  <c r="E22" i="19"/>
  <c r="F22" i="19"/>
  <c r="G22" i="19"/>
  <c r="H22" i="19"/>
  <c r="I22" i="19"/>
  <c r="J22" i="19"/>
  <c r="E23" i="19"/>
  <c r="F23" i="19"/>
  <c r="G23" i="19"/>
  <c r="H23" i="19"/>
  <c r="I23" i="19"/>
  <c r="J23" i="19"/>
  <c r="E24" i="19"/>
  <c r="F24" i="19"/>
  <c r="G24" i="19"/>
  <c r="H24" i="19"/>
  <c r="I24" i="19"/>
  <c r="J24" i="19"/>
  <c r="E25" i="19"/>
  <c r="F25" i="19"/>
  <c r="G25" i="19"/>
  <c r="H25" i="19"/>
  <c r="I25" i="19"/>
  <c r="J25" i="19"/>
  <c r="E26" i="19"/>
  <c r="F26" i="19"/>
  <c r="G26" i="19"/>
  <c r="H26" i="19"/>
  <c r="I26" i="19"/>
  <c r="J26" i="19"/>
  <c r="E27" i="19"/>
  <c r="F27" i="19"/>
  <c r="G27" i="19"/>
  <c r="H27" i="19"/>
  <c r="I27" i="19"/>
  <c r="J27" i="19"/>
  <c r="E28" i="19"/>
  <c r="F28" i="19"/>
  <c r="G28" i="19"/>
  <c r="H28" i="19"/>
  <c r="I28" i="19"/>
  <c r="J28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B44" i="19"/>
  <c r="B45" i="19"/>
  <c r="B38" i="19"/>
  <c r="B39" i="19"/>
  <c r="B40" i="19"/>
  <c r="B41" i="19"/>
  <c r="B42" i="19"/>
  <c r="B43" i="19"/>
  <c r="B37" i="19"/>
  <c r="B36" i="19"/>
  <c r="B54" i="19"/>
  <c r="B55" i="19"/>
  <c r="B56" i="19"/>
  <c r="B57" i="19"/>
  <c r="B58" i="19"/>
  <c r="B59" i="19"/>
  <c r="B60" i="19"/>
  <c r="B61" i="19"/>
  <c r="B53" i="19"/>
  <c r="B52" i="19"/>
  <c r="R29" i="19" l="1"/>
  <c r="R37" i="19" s="1"/>
  <c r="P29" i="19"/>
  <c r="P39" i="19" s="1"/>
  <c r="O29" i="19"/>
  <c r="O41" i="19" s="1"/>
  <c r="Q29" i="19"/>
  <c r="B62" i="19"/>
  <c r="B51" i="19"/>
  <c r="B46" i="19"/>
  <c r="B35" i="19"/>
  <c r="P37" i="19" l="1"/>
  <c r="P42" i="19"/>
  <c r="O44" i="19"/>
  <c r="O36" i="19"/>
  <c r="R45" i="19"/>
  <c r="R44" i="19"/>
  <c r="R36" i="19"/>
  <c r="R42" i="19"/>
  <c r="R40" i="19"/>
  <c r="O43" i="19"/>
  <c r="P36" i="19"/>
  <c r="O39" i="19"/>
  <c r="O35" i="19"/>
  <c r="O46" i="19"/>
  <c r="P35" i="19"/>
  <c r="O42" i="19"/>
  <c r="O38" i="19"/>
  <c r="O45" i="19"/>
  <c r="O40" i="19"/>
  <c r="P45" i="19"/>
  <c r="P41" i="19"/>
  <c r="P46" i="19"/>
  <c r="P44" i="19"/>
  <c r="P40" i="19"/>
  <c r="P43" i="19"/>
  <c r="P38" i="19"/>
  <c r="O37" i="19"/>
  <c r="R39" i="19"/>
  <c r="R46" i="19"/>
  <c r="R43" i="19"/>
  <c r="R38" i="19"/>
  <c r="R41" i="19"/>
  <c r="R35" i="19"/>
  <c r="Q43" i="19"/>
  <c r="Q35" i="19"/>
  <c r="Q41" i="19"/>
  <c r="Q39" i="19"/>
  <c r="Q40" i="19"/>
  <c r="Q46" i="19"/>
  <c r="Q38" i="19"/>
  <c r="Q45" i="19"/>
  <c r="Q37" i="19"/>
  <c r="Q44" i="19"/>
  <c r="Q36" i="19"/>
  <c r="Q42" i="19"/>
  <c r="D32" i="20"/>
  <c r="C71" i="19" l="1"/>
  <c r="C87" i="19"/>
  <c r="E67" i="19"/>
  <c r="E32" i="20" s="1"/>
  <c r="F53" i="19" l="1"/>
  <c r="D57" i="19"/>
  <c r="E65" i="19"/>
  <c r="F59" i="19"/>
  <c r="F55" i="19"/>
  <c r="F51" i="19"/>
  <c r="C52" i="19"/>
  <c r="F62" i="19"/>
  <c r="F58" i="19"/>
  <c r="F54" i="19"/>
  <c r="E52" i="19"/>
  <c r="F61" i="19"/>
  <c r="F57" i="19"/>
  <c r="D52" i="19"/>
  <c r="F60" i="19"/>
  <c r="F56" i="19"/>
  <c r="F52" i="19"/>
  <c r="E57" i="19"/>
  <c r="E54" i="19"/>
  <c r="C60" i="19"/>
  <c r="E62" i="19"/>
  <c r="C56" i="19"/>
  <c r="D59" i="19"/>
  <c r="D62" i="19"/>
  <c r="D60" i="19"/>
  <c r="C61" i="19"/>
  <c r="E58" i="19"/>
  <c r="C62" i="19"/>
  <c r="C58" i="19"/>
  <c r="E60" i="19"/>
  <c r="D58" i="19"/>
  <c r="D61" i="19"/>
  <c r="C57" i="19"/>
  <c r="E66" i="19"/>
  <c r="D5" i="20" s="1"/>
  <c r="D54" i="19"/>
  <c r="D56" i="19"/>
  <c r="C59" i="19"/>
  <c r="E61" i="19"/>
  <c r="C54" i="19"/>
  <c r="E56" i="19"/>
  <c r="E59" i="19"/>
  <c r="C51" i="19"/>
  <c r="E51" i="19"/>
  <c r="D51" i="19"/>
  <c r="D4" i="20"/>
  <c r="D38" i="20" l="1"/>
  <c r="E29" i="19"/>
  <c r="D29" i="19"/>
  <c r="C29" i="19"/>
  <c r="J29" i="19"/>
  <c r="K29" i="19"/>
  <c r="F29" i="19"/>
  <c r="I29" i="19"/>
  <c r="L29" i="19"/>
  <c r="M29" i="19"/>
  <c r="N29" i="19"/>
  <c r="G29" i="19"/>
  <c r="H29" i="19"/>
  <c r="J40" i="19" l="1"/>
  <c r="J38" i="19"/>
  <c r="J37" i="19"/>
  <c r="J41" i="19"/>
  <c r="J39" i="19"/>
  <c r="J45" i="19"/>
  <c r="J35" i="19"/>
  <c r="J46" i="19"/>
  <c r="J44" i="19"/>
  <c r="J36" i="19"/>
  <c r="J43" i="19"/>
  <c r="J42" i="19"/>
  <c r="G44" i="19"/>
  <c r="G36" i="19"/>
  <c r="G39" i="19"/>
  <c r="G38" i="19"/>
  <c r="G43" i="19"/>
  <c r="G35" i="19"/>
  <c r="G42" i="19"/>
  <c r="G41" i="19"/>
  <c r="G45" i="19"/>
  <c r="G40" i="19"/>
  <c r="G46" i="19"/>
  <c r="G37" i="19"/>
  <c r="D53" i="19" s="1"/>
  <c r="K44" i="19"/>
  <c r="K36" i="19"/>
  <c r="K41" i="19"/>
  <c r="K39" i="19"/>
  <c r="K43" i="19"/>
  <c r="K35" i="19"/>
  <c r="K42" i="19"/>
  <c r="K40" i="19"/>
  <c r="K45" i="19"/>
  <c r="K46" i="19"/>
  <c r="K38" i="19"/>
  <c r="K37" i="19"/>
  <c r="E53" i="19" s="1"/>
  <c r="M44" i="19"/>
  <c r="M36" i="19"/>
  <c r="M41" i="19"/>
  <c r="M37" i="19"/>
  <c r="M43" i="19"/>
  <c r="M35" i="19"/>
  <c r="M42" i="19"/>
  <c r="M45" i="19"/>
  <c r="M40" i="19"/>
  <c r="M39" i="19"/>
  <c r="M46" i="19"/>
  <c r="M38" i="19"/>
  <c r="H40" i="19"/>
  <c r="H38" i="19"/>
  <c r="H37" i="19"/>
  <c r="H39" i="19"/>
  <c r="H46" i="19"/>
  <c r="H35" i="19"/>
  <c r="H45" i="19"/>
  <c r="H44" i="19"/>
  <c r="H36" i="19"/>
  <c r="H43" i="19"/>
  <c r="H41" i="19"/>
  <c r="H42" i="19"/>
  <c r="C42" i="19"/>
  <c r="C44" i="19"/>
  <c r="C43" i="19"/>
  <c r="C41" i="19"/>
  <c r="C45" i="19"/>
  <c r="C35" i="19"/>
  <c r="C37" i="19"/>
  <c r="C53" i="19" s="1"/>
  <c r="C40" i="19"/>
  <c r="C36" i="19"/>
  <c r="C39" i="19"/>
  <c r="C46" i="19"/>
  <c r="C38" i="19"/>
  <c r="N40" i="19"/>
  <c r="N35" i="19"/>
  <c r="N39" i="19"/>
  <c r="N37" i="19"/>
  <c r="N43" i="19"/>
  <c r="N46" i="19"/>
  <c r="N38" i="19"/>
  <c r="N45" i="19"/>
  <c r="N44" i="19"/>
  <c r="N36" i="19"/>
  <c r="N41" i="19"/>
  <c r="N42" i="19"/>
  <c r="D46" i="19"/>
  <c r="D38" i="19"/>
  <c r="D45" i="19"/>
  <c r="D37" i="19"/>
  <c r="D44" i="19"/>
  <c r="D36" i="19"/>
  <c r="D43" i="19"/>
  <c r="D35" i="19"/>
  <c r="D42" i="19"/>
  <c r="D41" i="19"/>
  <c r="D40" i="19"/>
  <c r="D39" i="19"/>
  <c r="C55" i="19" s="1"/>
  <c r="E44" i="19"/>
  <c r="E36" i="19"/>
  <c r="E35" i="19"/>
  <c r="E42" i="19"/>
  <c r="E41" i="19"/>
  <c r="E46" i="19"/>
  <c r="E45" i="19"/>
  <c r="E43" i="19"/>
  <c r="E39" i="19"/>
  <c r="E38" i="19"/>
  <c r="E37" i="19"/>
  <c r="E40" i="19"/>
  <c r="L40" i="19"/>
  <c r="L37" i="19"/>
  <c r="L39" i="19"/>
  <c r="E55" i="19" s="1"/>
  <c r="L45" i="19"/>
  <c r="L43" i="19"/>
  <c r="L41" i="19"/>
  <c r="L46" i="19"/>
  <c r="L38" i="19"/>
  <c r="L35" i="19"/>
  <c r="L44" i="19"/>
  <c r="L36" i="19"/>
  <c r="L42" i="19"/>
  <c r="I44" i="19"/>
  <c r="I36" i="19"/>
  <c r="I42" i="19"/>
  <c r="I43" i="19"/>
  <c r="I35" i="19"/>
  <c r="I41" i="19"/>
  <c r="I45" i="19"/>
  <c r="I39" i="19"/>
  <c r="I37" i="19"/>
  <c r="I40" i="19"/>
  <c r="I46" i="19"/>
  <c r="I38" i="19"/>
  <c r="F40" i="19"/>
  <c r="F39" i="19"/>
  <c r="F46" i="19"/>
  <c r="F45" i="19"/>
  <c r="F38" i="19"/>
  <c r="F37" i="19"/>
  <c r="F43" i="19"/>
  <c r="F42" i="19"/>
  <c r="F41" i="19"/>
  <c r="F44" i="19"/>
  <c r="F36" i="19"/>
  <c r="F35" i="19"/>
  <c r="D55" i="19" l="1"/>
  <c r="D36" i="20" s="1"/>
  <c r="D35" i="20"/>
  <c r="D37" i="20"/>
</calcChain>
</file>

<file path=xl/sharedStrings.xml><?xml version="1.0" encoding="utf-8"?>
<sst xmlns="http://schemas.openxmlformats.org/spreadsheetml/2006/main" count="259" uniqueCount="111">
  <si>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</si>
  <si>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</si>
  <si>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</si>
  <si>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</si>
  <si>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</si>
  <si>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</si>
  <si>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</si>
  <si>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</si>
  <si>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</si>
  <si>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</si>
  <si>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</si>
  <si>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</si>
  <si>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</si>
  <si>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</si>
  <si>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</si>
  <si>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</si>
  <si>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Diesel + SCR + DPF</t>
  </si>
  <si>
    <t>Aardgas &lt; 1g NOx (stochiometrisch)</t>
  </si>
  <si>
    <t>Aardgas &lt; 2g NOx (lean burn)</t>
  </si>
  <si>
    <t>Gewogen emissiefactor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</si>
  <si>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[g/km]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</si>
  <si>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totaal [g/km]</t>
    </r>
  </si>
  <si>
    <t>Jaar</t>
  </si>
  <si>
    <t>Toegepaste techniek</t>
  </si>
  <si>
    <t>Schalingsfactor</t>
  </si>
  <si>
    <t>NOx</t>
  </si>
  <si>
    <t>NO2</t>
  </si>
  <si>
    <t>PM10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</si>
  <si>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direct [g/km]</t>
    </r>
  </si>
  <si>
    <t>Som</t>
  </si>
  <si>
    <t>Schalingsfactoren</t>
  </si>
  <si>
    <t>Selectie schalingsfactoren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</si>
  <si>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direct [ - 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</si>
  <si>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totaal [ - ]</t>
    </r>
  </si>
  <si>
    <t>NOx [ - ]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</si>
  <si>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</si>
  <si>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</si>
  <si>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</si>
  <si>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</si>
  <si>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</si>
  <si>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</si>
  <si>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</si>
  <si>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</si>
  <si>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</si>
  <si>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</si>
  <si>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</si>
  <si>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</si>
  <si>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</si>
  <si>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</si>
  <si>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</si>
  <si>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</si>
  <si>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</si>
  <si>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</si>
  <si>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</si>
  <si>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</si>
  <si>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</si>
  <si>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</si>
  <si>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</si>
  <si>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</si>
  <si>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</si>
  <si>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</si>
  <si>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</si>
  <si>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</si>
  <si>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</si>
  <si>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</si>
  <si>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IA</t>
  </si>
  <si>
    <t>IB</t>
  </si>
  <si>
    <t>IC</t>
  </si>
  <si>
    <t>II</t>
  </si>
  <si>
    <t>NOx [g/km]</t>
  </si>
  <si>
    <t>PM10 totaal [g/km]</t>
  </si>
  <si>
    <t>Legenda</t>
  </si>
  <si>
    <t>ZEV</t>
  </si>
  <si>
    <t>Aardgas</t>
  </si>
  <si>
    <t>Waterstof brandstofcel</t>
  </si>
  <si>
    <t>Elektisch</t>
  </si>
  <si>
    <t>Elektrisch</t>
  </si>
  <si>
    <t>LPG</t>
  </si>
  <si>
    <t>waterstof brandstofcel</t>
  </si>
  <si>
    <t>elektrisch</t>
  </si>
  <si>
    <t>Bustechnologie + Emissiefactoren TNO en gemiddelde emissiefactoren RIVM</t>
  </si>
  <si>
    <t>Wegtype</t>
  </si>
  <si>
    <t>Component</t>
  </si>
  <si>
    <t>buitenweg</t>
  </si>
  <si>
    <t>CO</t>
  </si>
  <si>
    <t>PM10totaal</t>
  </si>
  <si>
    <t>PM2.5totaal</t>
  </si>
  <si>
    <t>stad doorstromend</t>
  </si>
  <si>
    <t>stad normaal</t>
  </si>
  <si>
    <t>stad stagnerend</t>
  </si>
  <si>
    <t>Verkeerscategorie</t>
  </si>
  <si>
    <t>Voertuigtype</t>
  </si>
  <si>
    <t>bussen</t>
  </si>
  <si>
    <t>autobussen</t>
  </si>
  <si>
    <t>(uit generieke gegevens IenW-site)</t>
  </si>
  <si>
    <t>(van Norbert Ligterink, per mail)</t>
  </si>
  <si>
    <t>Eigen waarden rel. aandeel VTKs * EF TNO</t>
  </si>
  <si>
    <t>oude type</t>
  </si>
  <si>
    <t>D / IA</t>
  </si>
  <si>
    <t>C / IB</t>
  </si>
  <si>
    <t>E / IC</t>
  </si>
  <si>
    <t>B / II</t>
  </si>
  <si>
    <t>Relatief aandeel voertuigen (lijnbussen)</t>
  </si>
  <si>
    <t>Schalingsfactor = gewogen emissiefactor bij eigen waarden relatief aandeel VTKs / emissiefactor RIVM van betreffend jaar</t>
  </si>
  <si>
    <t>Selectie van schalingsfactoren bij gekozen snelheidstype en jaar</t>
  </si>
  <si>
    <t>RIVM 2022</t>
  </si>
  <si>
    <t>PM2.5 totaal [g/km]</t>
  </si>
  <si>
    <t>NO2 direct [g/km]</t>
  </si>
  <si>
    <t>PM2.5 totaal [ - ]</t>
  </si>
  <si>
    <t>PM2.5</t>
  </si>
  <si>
    <t>TNO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</si>
</sst>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9">
    <xf numFmtId="0" fontId="0" fillId="0" borderId="0" xfId="0"/>
    <xf numFmtId="0" fontId="0" fillId="0" borderId="0" xfId="0" applyFill="1" applyBorder="1"/>
    <xf numFmtId="14" fontId="2" fillId="2" borderId="1" xfId="0" applyNumberFormat="1" applyFont="1" applyFill="1" applyBorder="1" applyAlignment="1"/>
    <xf numFmtId="14" fontId="2" fillId="2" borderId="2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0" xfId="0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0" borderId="0" xfId="0" applyFill="1"/>
    <xf numFmtId="1" fontId="2" fillId="3" borderId="1" xfId="0" applyNumberFormat="1" applyFont="1" applyFill="1" applyBorder="1" applyAlignment="1">
      <alignment vertical="center"/>
    </xf>
    <xf numFmtId="0" fontId="0" fillId="4" borderId="0" xfId="0" applyFill="1"/>
    <xf numFmtId="0" fontId="2" fillId="4" borderId="0" xfId="0" applyFont="1" applyFill="1"/>
    <xf numFmtId="0" fontId="2" fillId="4" borderId="7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right" vertical="top" wrapText="1"/>
    </xf>
    <xf numFmtId="1" fontId="3" fillId="4" borderId="15" xfId="0" applyNumberFormat="1" applyFont="1" applyFill="1" applyBorder="1" applyAlignment="1">
      <alignment horizontal="left" vertical="top"/>
    </xf>
    <xf numFmtId="0" fontId="0" fillId="4" borderId="0" xfId="0" applyFill="1" applyBorder="1" applyAlignment="1">
      <alignment vertical="top" wrapText="1"/>
    </xf>
    <xf numFmtId="0" fontId="2" fillId="4" borderId="16" xfId="0" applyFont="1" applyFill="1" applyBorder="1" applyAlignment="1">
      <alignment horizontal="right" vertical="top" wrapText="1"/>
    </xf>
    <xf numFmtId="1" fontId="3" fillId="4" borderId="4" xfId="0" applyNumberFormat="1" applyFont="1" applyFill="1" applyBorder="1" applyAlignment="1">
      <alignment horizontal="left" vertical="top"/>
    </xf>
    <xf numFmtId="0" fontId="3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0" fillId="4" borderId="1" xfId="0" applyFill="1" applyBorder="1"/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0" fillId="4" borderId="7" xfId="0" applyFill="1" applyBorder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0" fillId="4" borderId="3" xfId="0" applyFill="1" applyBorder="1"/>
    <xf numFmtId="0" fontId="0" fillId="4" borderId="5" xfId="0" applyFill="1" applyBorder="1"/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2" fillId="4" borderId="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2" fontId="2" fillId="5" borderId="11" xfId="0" applyNumberFormat="1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2" fillId="5" borderId="13" xfId="0" applyFont="1" applyFill="1" applyBorder="1"/>
    <xf numFmtId="0" fontId="6" fillId="0" borderId="0" xfId="0" applyFont="1" applyAlignment="1">
      <alignment horizontal="left"/>
    </xf>
    <xf numFmtId="0" fontId="2" fillId="0" borderId="0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7" xfId="0" applyFont="1" applyFill="1" applyBorder="1"/>
    <xf numFmtId="0" fontId="2" fillId="0" borderId="22" xfId="0" applyFont="1" applyFill="1" applyBorder="1"/>
    <xf numFmtId="0" fontId="2" fillId="0" borderId="4" xfId="0" applyFont="1" applyFill="1" applyBorder="1"/>
    <xf numFmtId="0" fontId="2" fillId="0" borderId="23" xfId="0" applyFont="1" applyFill="1" applyBorder="1"/>
    <xf numFmtId="164" fontId="2" fillId="0" borderId="0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5" fontId="0" fillId="4" borderId="0" xfId="0" applyNumberFormat="1" applyFill="1"/>
    <xf numFmtId="0" fontId="2" fillId="4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2" xfId="0" applyFont="1" applyFill="1" applyBorder="1"/>
    <xf numFmtId="0" fontId="2" fillId="2" borderId="2" xfId="1" applyFont="1" applyFill="1" applyBorder="1" applyAlignment="1"/>
    <xf numFmtId="0" fontId="2" fillId="2" borderId="1" xfId="1" applyFont="1" applyFill="1" applyBorder="1" applyAlignment="1"/>
    <xf numFmtId="2" fontId="3" fillId="2" borderId="2" xfId="1" applyNumberFormat="1" applyFill="1" applyBorder="1" applyAlignment="1">
      <alignment horizontal="center"/>
    </xf>
    <xf numFmtId="2" fontId="3" fillId="2" borderId="17" xfId="1" applyNumberFormat="1" applyFont="1" applyFill="1" applyBorder="1" applyAlignment="1">
      <alignment horizontal="center"/>
    </xf>
    <xf numFmtId="2" fontId="3" fillId="2" borderId="22" xfId="1" applyNumberFormat="1" applyFont="1" applyFill="1" applyBorder="1" applyAlignment="1">
      <alignment horizontal="center"/>
    </xf>
    <xf numFmtId="2" fontId="3" fillId="2" borderId="17" xfId="1" applyNumberForma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0" fontId="2" fillId="2" borderId="6" xfId="1" applyFont="1" applyFill="1" applyBorder="1" applyAlignment="1"/>
    <xf numFmtId="0" fontId="2" fillId="2" borderId="5" xfId="1" applyFont="1" applyFill="1" applyBorder="1" applyAlignment="1"/>
    <xf numFmtId="2" fontId="3" fillId="2" borderId="6" xfId="1" applyNumberForma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2" fontId="3" fillId="2" borderId="9" xfId="1" applyNumberFormat="1" applyFont="1" applyFill="1" applyBorder="1" applyAlignment="1">
      <alignment horizontal="center"/>
    </xf>
    <xf numFmtId="2" fontId="3" fillId="2" borderId="10" xfId="1" applyNumberFormat="1" applyFill="1" applyBorder="1" applyAlignment="1">
      <alignment horizontal="center"/>
    </xf>
    <xf numFmtId="2" fontId="3" fillId="2" borderId="6" xfId="1" applyNumberFormat="1" applyFont="1" applyFill="1" applyBorder="1" applyAlignment="1">
      <alignment horizontal="center"/>
    </xf>
    <xf numFmtId="2" fontId="3" fillId="2" borderId="9" xfId="1" applyNumberFormat="1" applyFill="1" applyBorder="1" applyAlignment="1">
      <alignment horizontal="center"/>
    </xf>
    <xf numFmtId="0" fontId="2" fillId="2" borderId="3" xfId="1" applyFont="1" applyFill="1" applyBorder="1" applyAlignment="1"/>
    <xf numFmtId="2" fontId="3" fillId="2" borderId="4" xfId="1" applyNumberFormat="1" applyFill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2" fontId="3" fillId="2" borderId="23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2" fontId="3" fillId="2" borderId="0" xfId="1" applyNumberFormat="1" applyFill="1" applyBorder="1" applyAlignment="1">
      <alignment horizontal="center"/>
    </xf>
    <xf numFmtId="0" fontId="2" fillId="10" borderId="12" xfId="0" applyFont="1" applyFill="1" applyBorder="1"/>
    <xf numFmtId="0" fontId="2" fillId="10" borderId="7" xfId="0" applyFont="1" applyFill="1" applyBorder="1"/>
    <xf numFmtId="165" fontId="2" fillId="10" borderId="7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6" xfId="0" applyBorder="1"/>
    <xf numFmtId="0" fontId="0" fillId="0" borderId="10" xfId="0" applyBorder="1"/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/>
    <xf numFmtId="0" fontId="2" fillId="2" borderId="0" xfId="1" applyFont="1" applyFill="1" applyBorder="1" applyAlignment="1">
      <alignment horizontal="left"/>
    </xf>
    <xf numFmtId="165" fontId="0" fillId="0" borderId="17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/>
    </xf>
    <xf numFmtId="165" fontId="0" fillId="0" borderId="10" xfId="0" applyNumberFormat="1" applyBorder="1" applyAlignment="1">
      <alignment horizontal="center" vertical="top"/>
    </xf>
    <xf numFmtId="0" fontId="0" fillId="0" borderId="0" xfId="0" applyAlignment="1">
      <alignment vertical="center"/>
    </xf>
    <xf numFmtId="14" fontId="2" fillId="2" borderId="1" xfId="0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0" fillId="8" borderId="26" xfId="0" applyNumberFormat="1" applyFill="1" applyBorder="1" applyAlignment="1">
      <alignment horizontal="center" vertical="center"/>
    </xf>
    <xf numFmtId="2" fontId="0" fillId="9" borderId="27" xfId="0" applyNumberFormat="1" applyFill="1" applyBorder="1" applyAlignment="1">
      <alignment horizontal="center" vertical="center"/>
    </xf>
    <xf numFmtId="2" fontId="0" fillId="8" borderId="27" xfId="0" applyNumberFormat="1" applyFill="1" applyBorder="1" applyAlignment="1">
      <alignment horizontal="center" vertical="center"/>
    </xf>
    <xf numFmtId="2" fontId="0" fillId="9" borderId="28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2" fontId="0" fillId="8" borderId="29" xfId="0" applyNumberFormat="1" applyFill="1" applyBorder="1" applyAlignment="1">
      <alignment horizontal="center" vertical="center"/>
    </xf>
    <xf numFmtId="2" fontId="0" fillId="9" borderId="30" xfId="0" applyNumberFormat="1" applyFill="1" applyBorder="1" applyAlignment="1">
      <alignment horizontal="center" vertical="center"/>
    </xf>
    <xf numFmtId="2" fontId="0" fillId="8" borderId="30" xfId="0" applyNumberFormat="1" applyFill="1" applyBorder="1" applyAlignment="1">
      <alignment horizontal="center" vertical="center"/>
    </xf>
    <xf numFmtId="2" fontId="0" fillId="9" borderId="31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2" fontId="0" fillId="8" borderId="8" xfId="0" applyNumberFormat="1" applyFill="1" applyBorder="1" applyAlignment="1">
      <alignment horizontal="center" vertical="center"/>
    </xf>
    <xf numFmtId="2" fontId="0" fillId="9" borderId="24" xfId="0" applyNumberFormat="1" applyFill="1" applyBorder="1" applyAlignment="1">
      <alignment horizontal="center" vertical="center"/>
    </xf>
    <xf numFmtId="2" fontId="0" fillId="8" borderId="24" xfId="0" applyNumberFormat="1" applyFill="1" applyBorder="1" applyAlignment="1">
      <alignment horizontal="center" vertical="center"/>
    </xf>
    <xf numFmtId="2" fontId="0" fillId="9" borderId="25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2" fontId="0" fillId="8" borderId="32" xfId="0" applyNumberFormat="1" applyFill="1" applyBorder="1" applyAlignment="1">
      <alignment horizontal="center" vertical="center"/>
    </xf>
    <xf numFmtId="2" fontId="0" fillId="9" borderId="33" xfId="0" applyNumberFormat="1" applyFill="1" applyBorder="1" applyAlignment="1">
      <alignment horizontal="center" vertical="center"/>
    </xf>
    <xf numFmtId="2" fontId="0" fillId="8" borderId="33" xfId="0" applyNumberFormat="1" applyFill="1" applyBorder="1" applyAlignment="1">
      <alignment horizontal="center" vertical="center"/>
    </xf>
    <xf numFmtId="2" fontId="0" fillId="9" borderId="34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5" fontId="2" fillId="6" borderId="8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165" fontId="2" fillId="6" borderId="24" xfId="0" applyNumberFormat="1" applyFont="1" applyFill="1" applyBorder="1" applyAlignment="1">
      <alignment horizontal="center" vertical="center"/>
    </xf>
    <xf numFmtId="165" fontId="2" fillId="3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2" fontId="0" fillId="6" borderId="29" xfId="0" applyNumberFormat="1" applyFill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6" borderId="30" xfId="0" applyNumberForma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0" fillId="6" borderId="35" xfId="0" applyNumberFormat="1" applyFill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6" borderId="36" xfId="0" applyNumberFormat="1" applyFill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2" fontId="0" fillId="6" borderId="32" xfId="0" applyNumberForma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6" borderId="33" xfId="0" applyNumberFormat="1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7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7" borderId="11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0" fillId="0" borderId="6" xfId="0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164" fontId="2" fillId="0" borderId="2" xfId="0" applyNumberFormat="1" applyFont="1" applyFill="1" applyBorder="1"/>
    <xf numFmtId="0" fontId="0" fillId="0" borderId="4" xfId="0" applyBorder="1"/>
    <xf numFmtId="0" fontId="0" fillId="0" borderId="0" xfId="0" applyBorder="1"/>
    <xf numFmtId="0" fontId="2" fillId="4" borderId="16" xfId="0" applyFont="1" applyFill="1" applyBorder="1" applyAlignment="1">
      <alignment horizontal="right"/>
    </xf>
    <xf numFmtId="2" fontId="2" fillId="5" borderId="16" xfId="0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2" fontId="3" fillId="0" borderId="17" xfId="1" applyNumberFormat="1" applyFont="1" applyFill="1" applyBorder="1" applyAlignment="1">
      <alignment horizontal="center"/>
    </xf>
    <xf numFmtId="2" fontId="3" fillId="0" borderId="22" xfId="1" applyNumberFormat="1" applyFont="1" applyFill="1" applyBorder="1" applyAlignment="1">
      <alignment horizontal="center"/>
    </xf>
    <xf numFmtId="2" fontId="3" fillId="0" borderId="6" xfId="1" applyNumberFormat="1" applyFont="1" applyFill="1" applyBorder="1" applyAlignment="1">
      <alignment horizontal="center"/>
    </xf>
    <xf numFmtId="2" fontId="3" fillId="0" borderId="10" xfId="1" applyNumberFormat="1" applyFont="1" applyFill="1" applyBorder="1" applyAlignment="1">
      <alignment horizontal="center"/>
    </xf>
    <xf numFmtId="2" fontId="3" fillId="0" borderId="9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3" fillId="0" borderId="23" xfId="1" applyNumberFormat="1" applyFont="1" applyFill="1" applyBorder="1" applyAlignment="1">
      <alignment horizontal="center"/>
    </xf>
    <xf numFmtId="2" fontId="3" fillId="0" borderId="2" xfId="1" applyNumberFormat="1" applyFill="1" applyBorder="1" applyAlignment="1">
      <alignment horizontal="center"/>
    </xf>
    <xf numFmtId="2" fontId="3" fillId="0" borderId="17" xfId="1" applyNumberFormat="1" applyFill="1" applyBorder="1" applyAlignment="1">
      <alignment horizontal="center"/>
    </xf>
    <xf numFmtId="2" fontId="3" fillId="0" borderId="6" xfId="1" applyNumberFormat="1" applyFill="1" applyBorder="1" applyAlignment="1">
      <alignment horizontal="center"/>
    </xf>
    <xf numFmtId="2" fontId="3" fillId="0" borderId="10" xfId="1" applyNumberFormat="1" applyFill="1" applyBorder="1" applyAlignment="1">
      <alignment horizontal="center"/>
    </xf>
    <xf numFmtId="2" fontId="3" fillId="0" borderId="4" xfId="1" applyNumberFormat="1" applyFill="1" applyBorder="1" applyAlignment="1">
      <alignment horizontal="center"/>
    </xf>
    <xf numFmtId="2" fontId="3" fillId="0" borderId="0" xfId="1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2" fontId="0" fillId="0" borderId="0" xfId="0" applyNumberFormat="1" applyAlignment="1">
      <alignment horizontal="center"/>
    </xf>
    <xf numFmtId="165" fontId="3" fillId="0" borderId="23" xfId="1" applyNumberFormat="1" applyFont="1" applyFill="1" applyBorder="1" applyAlignment="1">
      <alignment horizontal="center"/>
    </xf>
    <xf numFmtId="165" fontId="3" fillId="0" borderId="9" xfId="1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2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Rekenblad!$B$71" fmlaRange="Rekenblad!$B$72:$B$83" noThreeD="1" sel="5" val="0"/>
</file>

<file path=xl/ctrlProps/ctrlProp2.xml><?xml version="1.0" encoding="utf-8"?>
<formControlPr xmlns="http://schemas.microsoft.com/office/spreadsheetml/2009/9/main" objectType="Drop" dropLines="4" dropStyle="combo" dx="16" fmlaLink="Rekenblad!$B$87" fmlaRange="Rekenblad!$B$88:$B$91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19050</xdr:colOff>
          <xdr:row>3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9525</xdr:colOff>
          <xdr:row>4</xdr:row>
          <xdr:rowOff>171450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B2:H38"/>
  <sheetViews>
    <sheetView tabSelected="1" zoomScaleNormal="100" workbookViewId="0">
      <selection activeCell="F39" sqref="F39"/>
    </sheetView>
  </sheetViews>
  <sheetFormatPr defaultColWidth="9.140625" defaultRowHeight="12.75" x14ac:dyDescent="0.2"/>
  <cols>
    <col min="1" max="1" width="2.7109375" style="15" customWidth="1"/>
    <col min="2" max="2" width="12.42578125" style="15" customWidth="1"/>
    <col min="3" max="3" width="36.28515625" style="15" customWidth="1"/>
    <col min="4" max="4" width="17.7109375" style="15" customWidth="1"/>
    <col min="5" max="5" width="59.140625" style="15" customWidth="1"/>
    <col min="6" max="6" width="30.7109375" style="15" customWidth="1"/>
    <col min="7" max="7" width="10.5703125" style="15" bestFit="1" customWidth="1"/>
    <col min="8" max="16384" width="9.140625" style="15"/>
  </cols>
  <sheetData>
    <row r="2" spans="2:8" ht="13.5" thickBot="1" x14ac:dyDescent="0.25">
      <c r="C2" s="16"/>
      <c r="E2" s="16" t="s">
        <v>71</v>
      </c>
    </row>
    <row r="3" spans="2:8" ht="13.5" thickBot="1" x14ac:dyDescent="0.25">
      <c r="C3" s="17" t="s">
        <v>38</v>
      </c>
      <c r="D3" s="202" t="s">
        <v>37</v>
      </c>
      <c r="E3" s="52" t="s">
        <v>61</v>
      </c>
      <c r="F3" s="18"/>
      <c r="G3" s="18"/>
    </row>
    <row r="4" spans="2:8" ht="15" customHeight="1" x14ac:dyDescent="0.2">
      <c r="C4" s="19" t="s">
        <v>22</v>
      </c>
      <c r="D4" s="20" t="str">
        <f>Rekenblad!E65</f>
        <v>OK</v>
      </c>
      <c r="E4" s="99" t="s">
        <v>62</v>
      </c>
      <c r="F4" s="21"/>
      <c r="G4" s="21"/>
    </row>
    <row r="5" spans="2:8" ht="15" customHeight="1" thickBot="1" x14ac:dyDescent="0.25">
      <c r="C5" s="22" t="s">
        <v>40</v>
      </c>
      <c r="D5" s="23" t="str">
        <f>Rekenblad!E66</f>
        <v>OK</v>
      </c>
      <c r="E5" s="53" t="s">
        <v>63</v>
      </c>
      <c r="F5" s="25"/>
      <c r="G5" s="25"/>
    </row>
    <row r="6" spans="2:8" ht="15.75" customHeight="1" x14ac:dyDescent="0.2">
      <c r="C6" s="26"/>
      <c r="D6" s="27"/>
      <c r="E6" s="24"/>
      <c r="F6" s="25"/>
      <c r="G6" s="25"/>
    </row>
    <row r="7" spans="2:8" ht="13.5" thickBot="1" x14ac:dyDescent="0.25"/>
    <row r="8" spans="2:8" ht="13.5" thickBot="1" x14ac:dyDescent="0.25">
      <c r="C8" s="28"/>
      <c r="D8" s="203" t="s">
        <v>102</v>
      </c>
      <c r="E8" s="201"/>
    </row>
    <row r="9" spans="2:8" ht="13.5" thickBot="1" x14ac:dyDescent="0.25">
      <c r="B9" s="29" t="s">
        <v>8</v>
      </c>
      <c r="C9" s="30" t="s">
        <v>23</v>
      </c>
      <c r="D9" s="31" t="s">
        <v>45</v>
      </c>
      <c r="E9" s="29" t="s">
        <v>56</v>
      </c>
    </row>
    <row r="10" spans="2:8" hidden="1" x14ac:dyDescent="0.2">
      <c r="B10" s="32" t="s">
        <v>5</v>
      </c>
      <c r="C10" s="71" t="s">
        <v>77</v>
      </c>
      <c r="D10" s="9">
        <v>0</v>
      </c>
      <c r="E10" s="70"/>
    </row>
    <row r="11" spans="2:8" ht="13.5" hidden="1" thickBot="1" x14ac:dyDescent="0.25">
      <c r="B11" s="42"/>
      <c r="C11" s="43" t="s">
        <v>10</v>
      </c>
      <c r="D11" s="11">
        <v>0</v>
      </c>
      <c r="E11" s="41"/>
      <c r="G11" s="67"/>
      <c r="H11" s="67"/>
    </row>
    <row r="12" spans="2:8" ht="13.5" hidden="1" thickBot="1" x14ac:dyDescent="0.25">
      <c r="B12" s="35" t="s">
        <v>6</v>
      </c>
      <c r="C12" s="36" t="s">
        <v>10</v>
      </c>
      <c r="D12" s="12">
        <v>0</v>
      </c>
      <c r="E12" s="37"/>
      <c r="G12" s="67"/>
      <c r="H12" s="67"/>
    </row>
    <row r="13" spans="2:8" hidden="1" x14ac:dyDescent="0.2">
      <c r="B13" s="38" t="s">
        <v>7</v>
      </c>
      <c r="C13" s="39" t="s">
        <v>10</v>
      </c>
      <c r="D13" s="10">
        <v>0</v>
      </c>
      <c r="E13" s="34"/>
      <c r="G13" s="67"/>
      <c r="H13" s="67"/>
    </row>
    <row r="14" spans="2:8" hidden="1" x14ac:dyDescent="0.2">
      <c r="B14" s="38"/>
      <c r="C14" s="39" t="s">
        <v>11</v>
      </c>
      <c r="D14" s="10">
        <v>0</v>
      </c>
      <c r="E14" s="40" t="s">
        <v>47</v>
      </c>
      <c r="G14" s="67"/>
      <c r="H14" s="67"/>
    </row>
    <row r="15" spans="2:8" ht="13.5" hidden="1" thickBot="1" x14ac:dyDescent="0.25">
      <c r="B15" s="38"/>
      <c r="C15" s="39" t="s">
        <v>12</v>
      </c>
      <c r="D15" s="10">
        <v>0</v>
      </c>
      <c r="E15" s="41" t="s">
        <v>46</v>
      </c>
      <c r="G15" s="67"/>
      <c r="H15" s="67"/>
    </row>
    <row r="16" spans="2:8" hidden="1" x14ac:dyDescent="0.2">
      <c r="B16" s="32" t="s">
        <v>0</v>
      </c>
      <c r="C16" s="33" t="s">
        <v>10</v>
      </c>
      <c r="D16" s="9">
        <v>0</v>
      </c>
      <c r="E16" s="40"/>
      <c r="G16" s="67"/>
      <c r="H16" s="67"/>
    </row>
    <row r="17" spans="2:8" hidden="1" x14ac:dyDescent="0.2">
      <c r="B17" s="38"/>
      <c r="C17" s="39" t="s">
        <v>11</v>
      </c>
      <c r="D17" s="10">
        <v>0</v>
      </c>
      <c r="E17" s="40" t="s">
        <v>47</v>
      </c>
      <c r="G17" s="67"/>
      <c r="H17" s="67"/>
    </row>
    <row r="18" spans="2:8" hidden="1" x14ac:dyDescent="0.2">
      <c r="B18" s="38"/>
      <c r="C18" s="39" t="s">
        <v>12</v>
      </c>
      <c r="D18" s="10">
        <v>0</v>
      </c>
      <c r="E18" s="40" t="s">
        <v>46</v>
      </c>
      <c r="G18" s="67"/>
      <c r="H18" s="67"/>
    </row>
    <row r="19" spans="2:8" ht="13.5" hidden="1" thickBot="1" x14ac:dyDescent="0.25">
      <c r="B19" s="42"/>
      <c r="C19" s="43" t="s">
        <v>13</v>
      </c>
      <c r="D19" s="11">
        <v>0</v>
      </c>
      <c r="E19" s="40" t="s">
        <v>48</v>
      </c>
      <c r="G19" s="67"/>
      <c r="H19" s="67"/>
    </row>
    <row r="20" spans="2:8" hidden="1" x14ac:dyDescent="0.2">
      <c r="B20" s="32" t="s">
        <v>1</v>
      </c>
      <c r="C20" s="33" t="s">
        <v>14</v>
      </c>
      <c r="D20" s="9">
        <v>0</v>
      </c>
      <c r="E20" s="34" t="s">
        <v>50</v>
      </c>
      <c r="G20" s="67"/>
      <c r="H20" s="67"/>
    </row>
    <row r="21" spans="2:8" hidden="1" x14ac:dyDescent="0.2">
      <c r="B21" s="38"/>
      <c r="C21" s="39" t="s">
        <v>15</v>
      </c>
      <c r="D21" s="10">
        <v>0</v>
      </c>
      <c r="E21" s="40" t="s">
        <v>49</v>
      </c>
      <c r="G21" s="67"/>
      <c r="H21" s="67"/>
    </row>
    <row r="22" spans="2:8" ht="13.5" hidden="1" thickBot="1" x14ac:dyDescent="0.25">
      <c r="B22" s="42"/>
      <c r="C22" s="43" t="s">
        <v>18</v>
      </c>
      <c r="D22" s="11">
        <v>0</v>
      </c>
      <c r="E22" s="41" t="s">
        <v>51</v>
      </c>
      <c r="G22" s="67"/>
      <c r="H22" s="67"/>
    </row>
    <row r="23" spans="2:8" hidden="1" x14ac:dyDescent="0.2">
      <c r="B23" s="32" t="s">
        <v>2</v>
      </c>
      <c r="C23" s="33" t="s">
        <v>14</v>
      </c>
      <c r="D23" s="9">
        <v>0</v>
      </c>
      <c r="E23" s="40" t="s">
        <v>50</v>
      </c>
      <c r="G23" s="67"/>
      <c r="H23" s="67"/>
    </row>
    <row r="24" spans="2:8" ht="13.5" hidden="1" thickBot="1" x14ac:dyDescent="0.25">
      <c r="B24" s="38"/>
      <c r="C24" s="39" t="s">
        <v>15</v>
      </c>
      <c r="D24" s="10">
        <v>0</v>
      </c>
      <c r="E24" s="40" t="s">
        <v>49</v>
      </c>
      <c r="G24" s="67"/>
      <c r="H24" s="67"/>
    </row>
    <row r="25" spans="2:8" hidden="1" x14ac:dyDescent="0.2">
      <c r="B25" s="32" t="s">
        <v>4</v>
      </c>
      <c r="C25" s="33" t="s">
        <v>16</v>
      </c>
      <c r="D25" s="9">
        <v>0</v>
      </c>
      <c r="E25" s="34" t="s">
        <v>48</v>
      </c>
      <c r="G25" s="67"/>
      <c r="H25" s="67"/>
    </row>
    <row r="26" spans="2:8" hidden="1" x14ac:dyDescent="0.2">
      <c r="B26" s="38"/>
      <c r="C26" s="39" t="s">
        <v>58</v>
      </c>
      <c r="D26" s="10">
        <v>0</v>
      </c>
      <c r="E26" s="40" t="s">
        <v>57</v>
      </c>
      <c r="G26" s="67"/>
      <c r="H26" s="67"/>
    </row>
    <row r="27" spans="2:8" ht="13.5" hidden="1" thickBot="1" x14ac:dyDescent="0.25">
      <c r="B27" s="38"/>
      <c r="C27" s="39" t="s">
        <v>18</v>
      </c>
      <c r="D27" s="10">
        <v>0</v>
      </c>
      <c r="E27" s="41" t="s">
        <v>51</v>
      </c>
      <c r="G27" s="67"/>
      <c r="H27" s="67"/>
    </row>
    <row r="28" spans="2:8" x14ac:dyDescent="0.2">
      <c r="B28" s="32" t="s">
        <v>3</v>
      </c>
      <c r="C28" s="68" t="s">
        <v>10</v>
      </c>
      <c r="D28" s="257">
        <v>0.9</v>
      </c>
      <c r="E28" s="40"/>
      <c r="G28" s="67"/>
      <c r="H28" s="67"/>
    </row>
    <row r="29" spans="2:8" ht="13.5" thickBot="1" x14ac:dyDescent="0.25">
      <c r="B29" s="38"/>
      <c r="C29" s="69" t="s">
        <v>73</v>
      </c>
      <c r="D29" s="258">
        <v>0.05</v>
      </c>
      <c r="E29" s="41"/>
      <c r="G29" s="67"/>
      <c r="H29" s="67"/>
    </row>
    <row r="30" spans="2:8" x14ac:dyDescent="0.2">
      <c r="B30" s="32" t="s">
        <v>72</v>
      </c>
      <c r="C30" s="68" t="s">
        <v>74</v>
      </c>
      <c r="D30" s="257">
        <v>0</v>
      </c>
      <c r="E30" s="34"/>
      <c r="G30" s="67"/>
      <c r="H30" s="67"/>
    </row>
    <row r="31" spans="2:8" ht="13.5" thickBot="1" x14ac:dyDescent="0.25">
      <c r="B31" s="42"/>
      <c r="C31" s="69" t="s">
        <v>75</v>
      </c>
      <c r="D31" s="258">
        <v>0.05</v>
      </c>
      <c r="E31" s="41"/>
      <c r="G31" s="67"/>
      <c r="H31" s="67"/>
    </row>
    <row r="32" spans="2:8" ht="13.5" thickBot="1" x14ac:dyDescent="0.25">
      <c r="B32" s="44"/>
      <c r="C32" s="45" t="s">
        <v>29</v>
      </c>
      <c r="D32" s="101">
        <f>SUM(D10:D31)</f>
        <v>1</v>
      </c>
      <c r="E32" s="100" t="str">
        <f>Rekenblad!E67</f>
        <v>OK</v>
      </c>
    </row>
    <row r="34" spans="3:4" ht="13.5" thickBot="1" x14ac:dyDescent="0.25">
      <c r="C34" s="204"/>
      <c r="D34" s="205" t="s">
        <v>24</v>
      </c>
    </row>
    <row r="35" spans="3:4" x14ac:dyDescent="0.2">
      <c r="C35" s="46" t="s">
        <v>25</v>
      </c>
      <c r="D35" s="49">
        <f>SUM(Rekenblad!C51:C62)</f>
        <v>0.54013756908274024</v>
      </c>
    </row>
    <row r="36" spans="3:4" x14ac:dyDescent="0.2">
      <c r="C36" s="47" t="s">
        <v>26</v>
      </c>
      <c r="D36" s="50">
        <f>SUM(Rekenblad!D51:D62)</f>
        <v>1.0997328584149602</v>
      </c>
    </row>
    <row r="37" spans="3:4" x14ac:dyDescent="0.2">
      <c r="C37" s="212" t="s">
        <v>27</v>
      </c>
      <c r="D37" s="213">
        <f>SUM(Rekenblad!E51:E62)</f>
        <v>0.99019963702359348</v>
      </c>
    </row>
    <row r="38" spans="3:4" ht="13.5" thickBot="1" x14ac:dyDescent="0.25">
      <c r="C38" s="48" t="s">
        <v>109</v>
      </c>
      <c r="D38" s="51">
        <f>SUM(Rekenblad!F51:F62)</f>
        <v>0.50860869565217393</v>
      </c>
    </row>
  </sheetData>
  <sheetProtection password="B0F7" sheet="1" objects="1" scenarios="1"/>
  <phoneticPr fontId="1" type="noConversion"/>
  <pageMargins left="0.48" right="0.47" top="0.46" bottom="0.37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19050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9525</xdr:colOff>
                    <xdr:row>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4:R91"/>
  <sheetViews>
    <sheetView zoomScale="80" zoomScaleNormal="80" workbookViewId="0">
      <selection activeCell="C26" sqref="C26"/>
    </sheetView>
  </sheetViews>
  <sheetFormatPr defaultColWidth="9.140625" defaultRowHeight="12.75" x14ac:dyDescent="0.2"/>
  <cols>
    <col min="1" max="1" width="9.140625" style="123"/>
    <col min="2" max="2" width="32.7109375" style="123" customWidth="1"/>
    <col min="3" max="3" width="10.7109375" style="123" customWidth="1"/>
    <col min="4" max="6" width="9.5703125" style="123" bestFit="1" customWidth="1"/>
    <col min="7" max="7" width="10.7109375" style="123" bestFit="1" customWidth="1"/>
    <col min="8" max="20" width="9.140625" style="123"/>
    <col min="21" max="21" width="9.42578125" style="123" customWidth="1"/>
    <col min="22" max="16384" width="9.140625" style="123"/>
  </cols>
  <sheetData>
    <row r="4" spans="1:18" ht="13.5" thickBot="1" x14ac:dyDescent="0.25"/>
    <row r="5" spans="1:18" ht="15" thickBot="1" x14ac:dyDescent="0.25">
      <c r="A5" s="238" t="s">
        <v>96</v>
      </c>
      <c r="B5" s="239"/>
      <c r="C5" s="240" t="s">
        <v>20</v>
      </c>
      <c r="D5" s="241"/>
      <c r="E5" s="241"/>
      <c r="F5" s="242"/>
      <c r="G5" s="240" t="s">
        <v>28</v>
      </c>
      <c r="H5" s="241"/>
      <c r="I5" s="241"/>
      <c r="J5" s="242"/>
      <c r="K5" s="251" t="s">
        <v>21</v>
      </c>
      <c r="L5" s="252"/>
      <c r="M5" s="252"/>
      <c r="N5" s="253"/>
      <c r="O5" s="251" t="s">
        <v>106</v>
      </c>
      <c r="P5" s="252"/>
      <c r="Q5" s="252"/>
      <c r="R5" s="253"/>
    </row>
    <row r="6" spans="1:18" ht="13.5" thickBot="1" x14ac:dyDescent="0.25">
      <c r="A6" s="124" t="s">
        <v>8</v>
      </c>
      <c r="B6" s="124" t="s">
        <v>9</v>
      </c>
      <c r="C6" s="125" t="s">
        <v>98</v>
      </c>
      <c r="D6" s="126" t="s">
        <v>99</v>
      </c>
      <c r="E6" s="127" t="s">
        <v>100</v>
      </c>
      <c r="F6" s="128" t="s">
        <v>101</v>
      </c>
      <c r="G6" s="125" t="s">
        <v>98</v>
      </c>
      <c r="H6" s="126" t="s">
        <v>99</v>
      </c>
      <c r="I6" s="127" t="s">
        <v>100</v>
      </c>
      <c r="J6" s="128" t="s">
        <v>101</v>
      </c>
      <c r="K6" s="125" t="s">
        <v>98</v>
      </c>
      <c r="L6" s="126" t="s">
        <v>99</v>
      </c>
      <c r="M6" s="127" t="s">
        <v>100</v>
      </c>
      <c r="N6" s="128" t="s">
        <v>101</v>
      </c>
      <c r="O6" s="125" t="s">
        <v>98</v>
      </c>
      <c r="P6" s="126" t="s">
        <v>99</v>
      </c>
      <c r="Q6" s="127" t="s">
        <v>100</v>
      </c>
      <c r="R6" s="128" t="s">
        <v>101</v>
      </c>
    </row>
    <row r="7" spans="1:18" x14ac:dyDescent="0.2">
      <c r="A7" s="129" t="s">
        <v>5</v>
      </c>
      <c r="B7" s="129" t="s">
        <v>77</v>
      </c>
      <c r="C7" s="130">
        <f>Voorblad!$D$10*Brondata!C10</f>
        <v>0</v>
      </c>
      <c r="D7" s="131">
        <f>Voorblad!$D$10*Brondata!D10</f>
        <v>0</v>
      </c>
      <c r="E7" s="132">
        <f>Voorblad!$D$10*Brondata!E10</f>
        <v>0</v>
      </c>
      <c r="F7" s="133">
        <f>Voorblad!$D$10*Brondata!F10</f>
        <v>0</v>
      </c>
      <c r="G7" s="130">
        <f>Voorblad!$D$10*Brondata!G10</f>
        <v>0</v>
      </c>
      <c r="H7" s="131">
        <f>Voorblad!$D$10*Brondata!H10</f>
        <v>0</v>
      </c>
      <c r="I7" s="132">
        <f>Voorblad!$D$10*Brondata!I10</f>
        <v>0</v>
      </c>
      <c r="J7" s="133">
        <f>Voorblad!$D$10*Brondata!J10</f>
        <v>0</v>
      </c>
      <c r="K7" s="130">
        <f>Voorblad!$D$10*Brondata!K10</f>
        <v>0</v>
      </c>
      <c r="L7" s="131">
        <f>Voorblad!$D$10*Brondata!L10</f>
        <v>0</v>
      </c>
      <c r="M7" s="132">
        <f>Voorblad!$D$10*Brondata!M10</f>
        <v>0</v>
      </c>
      <c r="N7" s="133">
        <f>Voorblad!$D$10*Brondata!N10</f>
        <v>0</v>
      </c>
      <c r="O7" s="130">
        <f>Voorblad!$D$10*Brondata!O10</f>
        <v>0</v>
      </c>
      <c r="P7" s="131">
        <f>Voorblad!$D$10*Brondata!P10</f>
        <v>0</v>
      </c>
      <c r="Q7" s="132">
        <f>Voorblad!$D$10*Brondata!Q10</f>
        <v>0</v>
      </c>
      <c r="R7" s="133">
        <f>Voorblad!$D$10*Brondata!R10</f>
        <v>0</v>
      </c>
    </row>
    <row r="8" spans="1:18" ht="13.5" thickBot="1" x14ac:dyDescent="0.25">
      <c r="A8" s="134"/>
      <c r="B8" s="135" t="s">
        <v>10</v>
      </c>
      <c r="C8" s="136">
        <f>Voorblad!$D$11*Brondata!C11</f>
        <v>0</v>
      </c>
      <c r="D8" s="137">
        <f>Voorblad!$D$11*Brondata!D11</f>
        <v>0</v>
      </c>
      <c r="E8" s="138">
        <f>Voorblad!$D$11*Brondata!E11</f>
        <v>0</v>
      </c>
      <c r="F8" s="139">
        <f>Voorblad!$D$11*Brondata!F11</f>
        <v>0</v>
      </c>
      <c r="G8" s="136">
        <f>Voorblad!$D$11*Brondata!G11</f>
        <v>0</v>
      </c>
      <c r="H8" s="137">
        <f>Voorblad!$D$11*Brondata!H11</f>
        <v>0</v>
      </c>
      <c r="I8" s="138">
        <f>Voorblad!$D$11*Brondata!I11</f>
        <v>0</v>
      </c>
      <c r="J8" s="139">
        <f>Voorblad!$D$11*Brondata!J11</f>
        <v>0</v>
      </c>
      <c r="K8" s="136">
        <f>Voorblad!$D$11*Brondata!K11</f>
        <v>0</v>
      </c>
      <c r="L8" s="137">
        <f>Voorblad!$D$11*Brondata!L11</f>
        <v>0</v>
      </c>
      <c r="M8" s="138">
        <f>Voorblad!$D$11*Brondata!M11</f>
        <v>0</v>
      </c>
      <c r="N8" s="139">
        <f>Voorblad!$D$11*Brondata!N11</f>
        <v>0</v>
      </c>
      <c r="O8" s="136">
        <f>Voorblad!$D$11*Brondata!O11</f>
        <v>0</v>
      </c>
      <c r="P8" s="137">
        <f>Voorblad!$D$11*Brondata!P11</f>
        <v>0</v>
      </c>
      <c r="Q8" s="138">
        <f>Voorblad!$D$11*Brondata!Q11</f>
        <v>0</v>
      </c>
      <c r="R8" s="139">
        <f>Voorblad!$D$11*Brondata!R11</f>
        <v>0</v>
      </c>
    </row>
    <row r="9" spans="1:18" ht="13.5" thickBot="1" x14ac:dyDescent="0.25">
      <c r="A9" s="140" t="s">
        <v>6</v>
      </c>
      <c r="B9" s="140" t="s">
        <v>10</v>
      </c>
      <c r="C9" s="141">
        <f>Voorblad!$D$12*Brondata!C12</f>
        <v>0</v>
      </c>
      <c r="D9" s="142">
        <f>Voorblad!$D$12*Brondata!D12</f>
        <v>0</v>
      </c>
      <c r="E9" s="143">
        <f>Voorblad!$D$12*Brondata!E12</f>
        <v>0</v>
      </c>
      <c r="F9" s="144">
        <f>Voorblad!$D$12*Brondata!F12</f>
        <v>0</v>
      </c>
      <c r="G9" s="141">
        <f>Voorblad!$D$12*Brondata!G12</f>
        <v>0</v>
      </c>
      <c r="H9" s="142">
        <f>Voorblad!$D$12*Brondata!H12</f>
        <v>0</v>
      </c>
      <c r="I9" s="143">
        <f>Voorblad!$D$12*Brondata!I12</f>
        <v>0</v>
      </c>
      <c r="J9" s="144">
        <f>Voorblad!$D$12*Brondata!J12</f>
        <v>0</v>
      </c>
      <c r="K9" s="141">
        <f>Voorblad!$D$12*Brondata!K12</f>
        <v>0</v>
      </c>
      <c r="L9" s="142">
        <f>Voorblad!$D$12*Brondata!L12</f>
        <v>0</v>
      </c>
      <c r="M9" s="143">
        <f>Voorblad!$D$12*Brondata!M12</f>
        <v>0</v>
      </c>
      <c r="N9" s="144">
        <f>Voorblad!$D$12*Brondata!N12</f>
        <v>0</v>
      </c>
      <c r="O9" s="141">
        <f>Voorblad!$D$12*Brondata!O12</f>
        <v>0</v>
      </c>
      <c r="P9" s="142">
        <f>Voorblad!$D$12*Brondata!P12</f>
        <v>0</v>
      </c>
      <c r="Q9" s="143">
        <f>Voorblad!$D$12*Brondata!Q12</f>
        <v>0</v>
      </c>
      <c r="R9" s="144">
        <f>Voorblad!$D$12*Brondata!R12</f>
        <v>0</v>
      </c>
    </row>
    <row r="10" spans="1:18" x14ac:dyDescent="0.2">
      <c r="A10" s="145" t="s">
        <v>7</v>
      </c>
      <c r="B10" s="146" t="s">
        <v>10</v>
      </c>
      <c r="C10" s="130">
        <f>Voorblad!$D$13*Brondata!C13</f>
        <v>0</v>
      </c>
      <c r="D10" s="131">
        <f>Voorblad!$D$13*Brondata!D13</f>
        <v>0</v>
      </c>
      <c r="E10" s="132">
        <f>Voorblad!$D$13*Brondata!E13</f>
        <v>0</v>
      </c>
      <c r="F10" s="133">
        <f>Voorblad!$D$13*Brondata!F13</f>
        <v>0</v>
      </c>
      <c r="G10" s="130">
        <f>Voorblad!$D$13*Brondata!G13</f>
        <v>0</v>
      </c>
      <c r="H10" s="131">
        <f>Voorblad!$D$13*Brondata!H13</f>
        <v>0</v>
      </c>
      <c r="I10" s="132">
        <f>Voorblad!$D$13*Brondata!I13</f>
        <v>0</v>
      </c>
      <c r="J10" s="133">
        <f>Voorblad!$D$13*Brondata!J13</f>
        <v>0</v>
      </c>
      <c r="K10" s="130">
        <f>Voorblad!$D$13*Brondata!K13</f>
        <v>0</v>
      </c>
      <c r="L10" s="131">
        <f>Voorblad!$D$13*Brondata!L13</f>
        <v>0</v>
      </c>
      <c r="M10" s="132">
        <f>Voorblad!$D$13*Brondata!M13</f>
        <v>0</v>
      </c>
      <c r="N10" s="133">
        <f>Voorblad!$D$13*Brondata!N13</f>
        <v>0</v>
      </c>
      <c r="O10" s="130">
        <f>Voorblad!$D$13*Brondata!O13</f>
        <v>0</v>
      </c>
      <c r="P10" s="131">
        <f>Voorblad!$D$13*Brondata!P13</f>
        <v>0</v>
      </c>
      <c r="Q10" s="132">
        <f>Voorblad!$D$13*Brondata!Q13</f>
        <v>0</v>
      </c>
      <c r="R10" s="133">
        <f>Voorblad!$D$13*Brondata!R13</f>
        <v>0</v>
      </c>
    </row>
    <row r="11" spans="1:18" x14ac:dyDescent="0.2">
      <c r="A11" s="145"/>
      <c r="B11" s="147" t="s">
        <v>11</v>
      </c>
      <c r="C11" s="136">
        <f>Voorblad!$D$14*Brondata!C14</f>
        <v>0</v>
      </c>
      <c r="D11" s="137">
        <f>Voorblad!$D$14*Brondata!D14</f>
        <v>0</v>
      </c>
      <c r="E11" s="138">
        <f>Voorblad!$D$14*Brondata!E14</f>
        <v>0</v>
      </c>
      <c r="F11" s="139">
        <f>Voorblad!$D$14*Brondata!F14</f>
        <v>0</v>
      </c>
      <c r="G11" s="136">
        <f>Voorblad!$D$14*Brondata!G14</f>
        <v>0</v>
      </c>
      <c r="H11" s="137">
        <f>Voorblad!$D$14*Brondata!H14</f>
        <v>0</v>
      </c>
      <c r="I11" s="138">
        <f>Voorblad!$D$14*Brondata!I14</f>
        <v>0</v>
      </c>
      <c r="J11" s="139">
        <f>Voorblad!$D$14*Brondata!J14</f>
        <v>0</v>
      </c>
      <c r="K11" s="136">
        <f>Voorblad!$D$14*Brondata!K14</f>
        <v>0</v>
      </c>
      <c r="L11" s="137">
        <f>Voorblad!$D$14*Brondata!L14</f>
        <v>0</v>
      </c>
      <c r="M11" s="138">
        <f>Voorblad!$D$14*Brondata!M14</f>
        <v>0</v>
      </c>
      <c r="N11" s="139">
        <f>Voorblad!$D$14*Brondata!N14</f>
        <v>0</v>
      </c>
      <c r="O11" s="136">
        <f>Voorblad!$D$14*Brondata!O14</f>
        <v>0</v>
      </c>
      <c r="P11" s="137">
        <f>Voorblad!$D$14*Brondata!P14</f>
        <v>0</v>
      </c>
      <c r="Q11" s="138">
        <f>Voorblad!$D$14*Brondata!Q14</f>
        <v>0</v>
      </c>
      <c r="R11" s="139">
        <f>Voorblad!$D$14*Brondata!R14</f>
        <v>0</v>
      </c>
    </row>
    <row r="12" spans="1:18" ht="13.5" thickBot="1" x14ac:dyDescent="0.25">
      <c r="A12" s="145"/>
      <c r="B12" s="135" t="s">
        <v>12</v>
      </c>
      <c r="C12" s="148">
        <f>Voorblad!$D$15*Brondata!C15</f>
        <v>0</v>
      </c>
      <c r="D12" s="149">
        <f>Voorblad!$D$15*Brondata!D15</f>
        <v>0</v>
      </c>
      <c r="E12" s="150">
        <f>Voorblad!$D$15*Brondata!E15</f>
        <v>0</v>
      </c>
      <c r="F12" s="151">
        <f>Voorblad!$D$15*Brondata!F15</f>
        <v>0</v>
      </c>
      <c r="G12" s="148">
        <f>Voorblad!$D$15*Brondata!G15</f>
        <v>0</v>
      </c>
      <c r="H12" s="149">
        <f>Voorblad!$D$15*Brondata!H15</f>
        <v>0</v>
      </c>
      <c r="I12" s="150">
        <f>Voorblad!$D$15*Brondata!I15</f>
        <v>0</v>
      </c>
      <c r="J12" s="151">
        <f>Voorblad!$D$15*Brondata!J15</f>
        <v>0</v>
      </c>
      <c r="K12" s="148">
        <f>Voorblad!$D$15*Brondata!K15</f>
        <v>0</v>
      </c>
      <c r="L12" s="149">
        <f>Voorblad!$D$15*Brondata!L15</f>
        <v>0</v>
      </c>
      <c r="M12" s="150">
        <f>Voorblad!$D$15*Brondata!M15</f>
        <v>0</v>
      </c>
      <c r="N12" s="151">
        <f>Voorblad!$D$15*Brondata!N15</f>
        <v>0</v>
      </c>
      <c r="O12" s="148">
        <f>Voorblad!$D$15*Brondata!O15</f>
        <v>0</v>
      </c>
      <c r="P12" s="149">
        <f>Voorblad!$D$15*Brondata!P15</f>
        <v>0</v>
      </c>
      <c r="Q12" s="150">
        <f>Voorblad!$D$15*Brondata!Q15</f>
        <v>0</v>
      </c>
      <c r="R12" s="151">
        <f>Voorblad!$D$15*Brondata!R15</f>
        <v>0</v>
      </c>
    </row>
    <row r="13" spans="1:18" x14ac:dyDescent="0.2">
      <c r="A13" s="129" t="s">
        <v>0</v>
      </c>
      <c r="B13" s="146" t="s">
        <v>10</v>
      </c>
      <c r="C13" s="130">
        <f>Voorblad!$D$16*Brondata!C16</f>
        <v>0</v>
      </c>
      <c r="D13" s="131">
        <f>Voorblad!$D$16*Brondata!D16</f>
        <v>0</v>
      </c>
      <c r="E13" s="132">
        <f>Voorblad!$D$16*Brondata!E16</f>
        <v>0</v>
      </c>
      <c r="F13" s="133">
        <f>Voorblad!$D$16*Brondata!F16</f>
        <v>0</v>
      </c>
      <c r="G13" s="130">
        <f>Voorblad!$D$16*Brondata!G16</f>
        <v>0</v>
      </c>
      <c r="H13" s="131">
        <f>Voorblad!$D$16*Brondata!H16</f>
        <v>0</v>
      </c>
      <c r="I13" s="132">
        <f>Voorblad!$D$16*Brondata!I16</f>
        <v>0</v>
      </c>
      <c r="J13" s="133">
        <f>Voorblad!$D$16*Brondata!J16</f>
        <v>0</v>
      </c>
      <c r="K13" s="130">
        <f>Voorblad!$D$16*Brondata!K16</f>
        <v>0</v>
      </c>
      <c r="L13" s="131">
        <f>Voorblad!$D$16*Brondata!L16</f>
        <v>0</v>
      </c>
      <c r="M13" s="132">
        <f>Voorblad!$D$16*Brondata!M16</f>
        <v>0</v>
      </c>
      <c r="N13" s="133">
        <f>Voorblad!$D$16*Brondata!N16</f>
        <v>0</v>
      </c>
      <c r="O13" s="130">
        <f>Voorblad!$D$16*Brondata!O16</f>
        <v>0</v>
      </c>
      <c r="P13" s="131">
        <f>Voorblad!$D$16*Brondata!P16</f>
        <v>0</v>
      </c>
      <c r="Q13" s="132">
        <f>Voorblad!$D$16*Brondata!Q16</f>
        <v>0</v>
      </c>
      <c r="R13" s="133">
        <f>Voorblad!$D$16*Brondata!R16</f>
        <v>0</v>
      </c>
    </row>
    <row r="14" spans="1:18" x14ac:dyDescent="0.2">
      <c r="A14" s="145"/>
      <c r="B14" s="147" t="s">
        <v>11</v>
      </c>
      <c r="C14" s="136">
        <f>Voorblad!$D$17*Brondata!C17</f>
        <v>0</v>
      </c>
      <c r="D14" s="137">
        <f>Voorblad!$D$17*Brondata!D17</f>
        <v>0</v>
      </c>
      <c r="E14" s="138">
        <f>Voorblad!$D$17*Brondata!E17</f>
        <v>0</v>
      </c>
      <c r="F14" s="139">
        <f>Voorblad!$D$17*Brondata!F17</f>
        <v>0</v>
      </c>
      <c r="G14" s="136">
        <f>Voorblad!$D$17*Brondata!G17</f>
        <v>0</v>
      </c>
      <c r="H14" s="137">
        <f>Voorblad!$D$17*Brondata!H17</f>
        <v>0</v>
      </c>
      <c r="I14" s="138">
        <f>Voorblad!$D$17*Brondata!I17</f>
        <v>0</v>
      </c>
      <c r="J14" s="139">
        <f>Voorblad!$D$17*Brondata!J17</f>
        <v>0</v>
      </c>
      <c r="K14" s="136">
        <f>Voorblad!$D$17*Brondata!K17</f>
        <v>0</v>
      </c>
      <c r="L14" s="137">
        <f>Voorblad!$D$17*Brondata!L17</f>
        <v>0</v>
      </c>
      <c r="M14" s="138">
        <f>Voorblad!$D$17*Brondata!M17</f>
        <v>0</v>
      </c>
      <c r="N14" s="139">
        <f>Voorblad!$D$17*Brondata!N17</f>
        <v>0</v>
      </c>
      <c r="O14" s="136">
        <f>Voorblad!$D$17*Brondata!O17</f>
        <v>0</v>
      </c>
      <c r="P14" s="137">
        <f>Voorblad!$D$17*Brondata!P17</f>
        <v>0</v>
      </c>
      <c r="Q14" s="138">
        <f>Voorblad!$D$17*Brondata!Q17</f>
        <v>0</v>
      </c>
      <c r="R14" s="139">
        <f>Voorblad!$D$17*Brondata!R17</f>
        <v>0</v>
      </c>
    </row>
    <row r="15" spans="1:18" x14ac:dyDescent="0.2">
      <c r="A15" s="145"/>
      <c r="B15" s="147" t="s">
        <v>12</v>
      </c>
      <c r="C15" s="136">
        <f>Voorblad!$D$18*Brondata!C18</f>
        <v>0</v>
      </c>
      <c r="D15" s="137">
        <f>Voorblad!$D$18*Brondata!D18</f>
        <v>0</v>
      </c>
      <c r="E15" s="138">
        <f>Voorblad!$D$18*Brondata!E18</f>
        <v>0</v>
      </c>
      <c r="F15" s="139">
        <f>Voorblad!$D$18*Brondata!F18</f>
        <v>0</v>
      </c>
      <c r="G15" s="136">
        <f>Voorblad!$D$18*Brondata!G18</f>
        <v>0</v>
      </c>
      <c r="H15" s="137">
        <f>Voorblad!$D$18*Brondata!H18</f>
        <v>0</v>
      </c>
      <c r="I15" s="138">
        <f>Voorblad!$D$18*Brondata!I18</f>
        <v>0</v>
      </c>
      <c r="J15" s="139">
        <f>Voorblad!$D$18*Brondata!J18</f>
        <v>0</v>
      </c>
      <c r="K15" s="136">
        <f>Voorblad!$D$18*Brondata!K18</f>
        <v>0</v>
      </c>
      <c r="L15" s="137">
        <f>Voorblad!$D$18*Brondata!L18</f>
        <v>0</v>
      </c>
      <c r="M15" s="138">
        <f>Voorblad!$D$18*Brondata!M18</f>
        <v>0</v>
      </c>
      <c r="N15" s="139">
        <f>Voorblad!$D$18*Brondata!N18</f>
        <v>0</v>
      </c>
      <c r="O15" s="136">
        <f>Voorblad!$D$18*Brondata!O18</f>
        <v>0</v>
      </c>
      <c r="P15" s="137">
        <f>Voorblad!$D$18*Brondata!P18</f>
        <v>0</v>
      </c>
      <c r="Q15" s="138">
        <f>Voorblad!$D$18*Brondata!Q18</f>
        <v>0</v>
      </c>
      <c r="R15" s="139">
        <f>Voorblad!$D$18*Brondata!R18</f>
        <v>0</v>
      </c>
    </row>
    <row r="16" spans="1:18" ht="13.5" thickBot="1" x14ac:dyDescent="0.25">
      <c r="A16" s="134"/>
      <c r="B16" s="135" t="s">
        <v>13</v>
      </c>
      <c r="C16" s="148">
        <f>Voorblad!$D$19*Brondata!C19</f>
        <v>0</v>
      </c>
      <c r="D16" s="149">
        <f>Voorblad!$D$19*Brondata!D19</f>
        <v>0</v>
      </c>
      <c r="E16" s="150">
        <f>Voorblad!$D$19*Brondata!E19</f>
        <v>0</v>
      </c>
      <c r="F16" s="151">
        <f>Voorblad!$D$19*Brondata!F19</f>
        <v>0</v>
      </c>
      <c r="G16" s="148">
        <f>Voorblad!$D$19*Brondata!G19</f>
        <v>0</v>
      </c>
      <c r="H16" s="149">
        <f>Voorblad!$D$19*Brondata!H19</f>
        <v>0</v>
      </c>
      <c r="I16" s="150">
        <f>Voorblad!$D$19*Brondata!I19</f>
        <v>0</v>
      </c>
      <c r="J16" s="151">
        <f>Voorblad!$D$19*Brondata!J19</f>
        <v>0</v>
      </c>
      <c r="K16" s="148">
        <f>Voorblad!$D$19*Brondata!K19</f>
        <v>0</v>
      </c>
      <c r="L16" s="149">
        <f>Voorblad!$D$19*Brondata!L19</f>
        <v>0</v>
      </c>
      <c r="M16" s="150">
        <f>Voorblad!$D$19*Brondata!M19</f>
        <v>0</v>
      </c>
      <c r="N16" s="151">
        <f>Voorblad!$D$19*Brondata!N19</f>
        <v>0</v>
      </c>
      <c r="O16" s="148">
        <f>Voorblad!$D$19*Brondata!O19</f>
        <v>0</v>
      </c>
      <c r="P16" s="149">
        <f>Voorblad!$D$19*Brondata!P19</f>
        <v>0</v>
      </c>
      <c r="Q16" s="150">
        <f>Voorblad!$D$19*Brondata!Q19</f>
        <v>0</v>
      </c>
      <c r="R16" s="151">
        <f>Voorblad!$D$19*Brondata!R19</f>
        <v>0</v>
      </c>
    </row>
    <row r="17" spans="1:18" x14ac:dyDescent="0.2">
      <c r="A17" s="129" t="s">
        <v>1</v>
      </c>
      <c r="B17" s="146" t="s">
        <v>14</v>
      </c>
      <c r="C17" s="130">
        <f>Voorblad!$D$20*Brondata!C20</f>
        <v>0</v>
      </c>
      <c r="D17" s="131">
        <f>Voorblad!$D$20*Brondata!D20</f>
        <v>0</v>
      </c>
      <c r="E17" s="132">
        <f>Voorblad!$D$20*Brondata!E20</f>
        <v>0</v>
      </c>
      <c r="F17" s="133">
        <f>Voorblad!$D$20*Brondata!F20</f>
        <v>0</v>
      </c>
      <c r="G17" s="130">
        <f>Voorblad!$D$20*Brondata!G20</f>
        <v>0</v>
      </c>
      <c r="H17" s="131">
        <f>Voorblad!$D$20*Brondata!H20</f>
        <v>0</v>
      </c>
      <c r="I17" s="132">
        <f>Voorblad!$D$20*Brondata!I20</f>
        <v>0</v>
      </c>
      <c r="J17" s="133">
        <f>Voorblad!$D$20*Brondata!J20</f>
        <v>0</v>
      </c>
      <c r="K17" s="130">
        <f>Voorblad!$D$20*Brondata!K20</f>
        <v>0</v>
      </c>
      <c r="L17" s="131">
        <f>Voorblad!$D$20*Brondata!L20</f>
        <v>0</v>
      </c>
      <c r="M17" s="132">
        <f>Voorblad!$D$20*Brondata!M20</f>
        <v>0</v>
      </c>
      <c r="N17" s="133">
        <f>Voorblad!$D$20*Brondata!N20</f>
        <v>0</v>
      </c>
      <c r="O17" s="130">
        <f>Voorblad!$D$20*Brondata!O20</f>
        <v>0</v>
      </c>
      <c r="P17" s="131">
        <f>Voorblad!$D$20*Brondata!P20</f>
        <v>0</v>
      </c>
      <c r="Q17" s="132">
        <f>Voorblad!$D$20*Brondata!Q20</f>
        <v>0</v>
      </c>
      <c r="R17" s="133">
        <f>Voorblad!$D$20*Brondata!R20</f>
        <v>0</v>
      </c>
    </row>
    <row r="18" spans="1:18" x14ac:dyDescent="0.2">
      <c r="A18" s="145"/>
      <c r="B18" s="147" t="s">
        <v>15</v>
      </c>
      <c r="C18" s="136">
        <f>Voorblad!$D$21*Brondata!C21</f>
        <v>0</v>
      </c>
      <c r="D18" s="137">
        <f>Voorblad!$D$21*Brondata!D21</f>
        <v>0</v>
      </c>
      <c r="E18" s="138">
        <f>Voorblad!$D$21*Brondata!E21</f>
        <v>0</v>
      </c>
      <c r="F18" s="139">
        <f>Voorblad!$D$21*Brondata!F21</f>
        <v>0</v>
      </c>
      <c r="G18" s="136">
        <f>Voorblad!$D$21*Brondata!G21</f>
        <v>0</v>
      </c>
      <c r="H18" s="137">
        <f>Voorblad!$D$21*Brondata!H21</f>
        <v>0</v>
      </c>
      <c r="I18" s="138">
        <f>Voorblad!$D$21*Brondata!I21</f>
        <v>0</v>
      </c>
      <c r="J18" s="139">
        <f>Voorblad!$D$21*Brondata!J21</f>
        <v>0</v>
      </c>
      <c r="K18" s="136">
        <f>Voorblad!$D$21*Brondata!K21</f>
        <v>0</v>
      </c>
      <c r="L18" s="137">
        <f>Voorblad!$D$21*Brondata!L21</f>
        <v>0</v>
      </c>
      <c r="M18" s="138">
        <f>Voorblad!$D$21*Brondata!M21</f>
        <v>0</v>
      </c>
      <c r="N18" s="139">
        <f>Voorblad!$D$21*Brondata!N21</f>
        <v>0</v>
      </c>
      <c r="O18" s="136">
        <f>Voorblad!$D$21*Brondata!O21</f>
        <v>0</v>
      </c>
      <c r="P18" s="137">
        <f>Voorblad!$D$21*Brondata!P21</f>
        <v>0</v>
      </c>
      <c r="Q18" s="138">
        <f>Voorblad!$D$21*Brondata!Q21</f>
        <v>0</v>
      </c>
      <c r="R18" s="139">
        <f>Voorblad!$D$21*Brondata!R21</f>
        <v>0</v>
      </c>
    </row>
    <row r="19" spans="1:18" ht="13.5" thickBot="1" x14ac:dyDescent="0.25">
      <c r="A19" s="134"/>
      <c r="B19" s="135" t="s">
        <v>18</v>
      </c>
      <c r="C19" s="148">
        <f>Voorblad!$D$22*Brondata!C22</f>
        <v>0</v>
      </c>
      <c r="D19" s="149">
        <f>Voorblad!$D$22*Brondata!D22</f>
        <v>0</v>
      </c>
      <c r="E19" s="150">
        <f>Voorblad!$D$22*Brondata!E22</f>
        <v>0</v>
      </c>
      <c r="F19" s="151">
        <f>Voorblad!$D$22*Brondata!F22</f>
        <v>0</v>
      </c>
      <c r="G19" s="148">
        <f>Voorblad!$D$22*Brondata!G22</f>
        <v>0</v>
      </c>
      <c r="H19" s="149">
        <f>Voorblad!$D$22*Brondata!H22</f>
        <v>0</v>
      </c>
      <c r="I19" s="150">
        <f>Voorblad!$D$22*Brondata!I22</f>
        <v>0</v>
      </c>
      <c r="J19" s="151">
        <f>Voorblad!$D$22*Brondata!J22</f>
        <v>0</v>
      </c>
      <c r="K19" s="148">
        <f>Voorblad!$D$22*Brondata!K22</f>
        <v>0</v>
      </c>
      <c r="L19" s="149">
        <f>Voorblad!$D$22*Brondata!L22</f>
        <v>0</v>
      </c>
      <c r="M19" s="150">
        <f>Voorblad!$D$22*Brondata!M22</f>
        <v>0</v>
      </c>
      <c r="N19" s="151">
        <f>Voorblad!$D$22*Brondata!N22</f>
        <v>0</v>
      </c>
      <c r="O19" s="148">
        <f>Voorblad!$D$22*Brondata!O22</f>
        <v>0</v>
      </c>
      <c r="P19" s="149">
        <f>Voorblad!$D$22*Brondata!P22</f>
        <v>0</v>
      </c>
      <c r="Q19" s="150">
        <f>Voorblad!$D$22*Brondata!Q22</f>
        <v>0</v>
      </c>
      <c r="R19" s="151">
        <f>Voorblad!$D$22*Brondata!R22</f>
        <v>0</v>
      </c>
    </row>
    <row r="20" spans="1:18" x14ac:dyDescent="0.2">
      <c r="A20" s="129" t="s">
        <v>2</v>
      </c>
      <c r="B20" s="146" t="s">
        <v>14</v>
      </c>
      <c r="C20" s="130">
        <f>Voorblad!$D$23*Brondata!C23</f>
        <v>0</v>
      </c>
      <c r="D20" s="131">
        <f>Voorblad!$D$23*Brondata!D23</f>
        <v>0</v>
      </c>
      <c r="E20" s="132">
        <f>Voorblad!$D$23*Brondata!E23</f>
        <v>0</v>
      </c>
      <c r="F20" s="133">
        <f>Voorblad!$D$23*Brondata!F23</f>
        <v>0</v>
      </c>
      <c r="G20" s="130">
        <f>Voorblad!$D$23*Brondata!G23</f>
        <v>0</v>
      </c>
      <c r="H20" s="131">
        <f>Voorblad!$D$23*Brondata!H23</f>
        <v>0</v>
      </c>
      <c r="I20" s="132">
        <f>Voorblad!$D$23*Brondata!I23</f>
        <v>0</v>
      </c>
      <c r="J20" s="133">
        <f>Voorblad!$D$23*Brondata!J23</f>
        <v>0</v>
      </c>
      <c r="K20" s="130">
        <f>Voorblad!$D$23*Brondata!K23</f>
        <v>0</v>
      </c>
      <c r="L20" s="131">
        <f>Voorblad!$D$23*Brondata!L23</f>
        <v>0</v>
      </c>
      <c r="M20" s="132">
        <f>Voorblad!$D$23*Brondata!M23</f>
        <v>0</v>
      </c>
      <c r="N20" s="133">
        <f>Voorblad!$D$23*Brondata!N23</f>
        <v>0</v>
      </c>
      <c r="O20" s="130">
        <f>Voorblad!$D$23*Brondata!O23</f>
        <v>0</v>
      </c>
      <c r="P20" s="131">
        <f>Voorblad!$D$23*Brondata!P23</f>
        <v>0</v>
      </c>
      <c r="Q20" s="132">
        <f>Voorblad!$D$23*Brondata!Q23</f>
        <v>0</v>
      </c>
      <c r="R20" s="133">
        <f>Voorblad!$D$23*Brondata!R23</f>
        <v>0</v>
      </c>
    </row>
    <row r="21" spans="1:18" ht="13.5" thickBot="1" x14ac:dyDescent="0.25">
      <c r="A21" s="145"/>
      <c r="B21" s="135" t="s">
        <v>15</v>
      </c>
      <c r="C21" s="148">
        <f>Voorblad!$D$24*Brondata!C24</f>
        <v>0</v>
      </c>
      <c r="D21" s="149">
        <f>Voorblad!$D$24*Brondata!D24</f>
        <v>0</v>
      </c>
      <c r="E21" s="150">
        <f>Voorblad!$D$24*Brondata!E24</f>
        <v>0</v>
      </c>
      <c r="F21" s="151">
        <f>Voorblad!$D$24*Brondata!F24</f>
        <v>0</v>
      </c>
      <c r="G21" s="148">
        <f>Voorblad!$D$24*Brondata!G24</f>
        <v>0</v>
      </c>
      <c r="H21" s="149">
        <f>Voorblad!$D$24*Brondata!H24</f>
        <v>0</v>
      </c>
      <c r="I21" s="150">
        <f>Voorblad!$D$24*Brondata!I24</f>
        <v>0</v>
      </c>
      <c r="J21" s="151">
        <f>Voorblad!$D$24*Brondata!J24</f>
        <v>0</v>
      </c>
      <c r="K21" s="148">
        <f>Voorblad!$D$24*Brondata!K24</f>
        <v>0</v>
      </c>
      <c r="L21" s="149">
        <f>Voorblad!$D$24*Brondata!L24</f>
        <v>0</v>
      </c>
      <c r="M21" s="150">
        <f>Voorblad!$D$24*Brondata!M24</f>
        <v>0</v>
      </c>
      <c r="N21" s="151">
        <f>Voorblad!$D$24*Brondata!N24</f>
        <v>0</v>
      </c>
      <c r="O21" s="148">
        <f>Voorblad!$D$24*Brondata!O24</f>
        <v>0</v>
      </c>
      <c r="P21" s="149">
        <f>Voorblad!$D$24*Brondata!P24</f>
        <v>0</v>
      </c>
      <c r="Q21" s="150">
        <f>Voorblad!$D$24*Brondata!Q24</f>
        <v>0</v>
      </c>
      <c r="R21" s="151">
        <f>Voorblad!$D$24*Brondata!R24</f>
        <v>0</v>
      </c>
    </row>
    <row r="22" spans="1:18" x14ac:dyDescent="0.2">
      <c r="A22" s="129" t="s">
        <v>4</v>
      </c>
      <c r="B22" s="146" t="s">
        <v>16</v>
      </c>
      <c r="C22" s="130">
        <f>Voorblad!$D$25*Brondata!C25</f>
        <v>0</v>
      </c>
      <c r="D22" s="131">
        <f>Voorblad!$D$25*Brondata!D25</f>
        <v>0</v>
      </c>
      <c r="E22" s="132">
        <f>Voorblad!$D$25*Brondata!E25</f>
        <v>0</v>
      </c>
      <c r="F22" s="133">
        <f>Voorblad!$D$25*Brondata!F25</f>
        <v>0</v>
      </c>
      <c r="G22" s="130">
        <f>Voorblad!$D$25*Brondata!G25</f>
        <v>0</v>
      </c>
      <c r="H22" s="131">
        <f>Voorblad!$D$25*Brondata!H25</f>
        <v>0</v>
      </c>
      <c r="I22" s="132">
        <f>Voorblad!$D$25*Brondata!I25</f>
        <v>0</v>
      </c>
      <c r="J22" s="133">
        <f>Voorblad!$D$25*Brondata!J25</f>
        <v>0</v>
      </c>
      <c r="K22" s="130">
        <f>Voorblad!$D$25*Brondata!K25</f>
        <v>0</v>
      </c>
      <c r="L22" s="131">
        <f>Voorblad!$D$25*Brondata!L25</f>
        <v>0</v>
      </c>
      <c r="M22" s="132">
        <f>Voorblad!$D$25*Brondata!M25</f>
        <v>0</v>
      </c>
      <c r="N22" s="133">
        <f>Voorblad!$D$25*Brondata!N25</f>
        <v>0</v>
      </c>
      <c r="O22" s="130">
        <f>Voorblad!$D$25*Brondata!O25</f>
        <v>0</v>
      </c>
      <c r="P22" s="131">
        <f>Voorblad!$D$25*Brondata!P25</f>
        <v>0</v>
      </c>
      <c r="Q22" s="132">
        <f>Voorblad!$D$25*Brondata!Q25</f>
        <v>0</v>
      </c>
      <c r="R22" s="133">
        <f>Voorblad!$D$25*Brondata!R25</f>
        <v>0</v>
      </c>
    </row>
    <row r="23" spans="1:18" x14ac:dyDescent="0.2">
      <c r="A23" s="145"/>
      <c r="B23" s="147" t="s">
        <v>17</v>
      </c>
      <c r="C23" s="136">
        <f>Voorblad!$D$26*Brondata!C26</f>
        <v>0</v>
      </c>
      <c r="D23" s="137">
        <f>Voorblad!$D$26*Brondata!D26</f>
        <v>0</v>
      </c>
      <c r="E23" s="138">
        <f>Voorblad!$D$26*Brondata!E26</f>
        <v>0</v>
      </c>
      <c r="F23" s="139">
        <f>Voorblad!$D$26*Brondata!F26</f>
        <v>0</v>
      </c>
      <c r="G23" s="136">
        <f>Voorblad!$D$26*Brondata!G26</f>
        <v>0</v>
      </c>
      <c r="H23" s="137">
        <f>Voorblad!$D$26*Brondata!H26</f>
        <v>0</v>
      </c>
      <c r="I23" s="138">
        <f>Voorblad!$D$26*Brondata!I26</f>
        <v>0</v>
      </c>
      <c r="J23" s="139">
        <f>Voorblad!$D$26*Brondata!J26</f>
        <v>0</v>
      </c>
      <c r="K23" s="136">
        <f>Voorblad!$D$26*Brondata!K26</f>
        <v>0</v>
      </c>
      <c r="L23" s="137">
        <f>Voorblad!$D$26*Brondata!L26</f>
        <v>0</v>
      </c>
      <c r="M23" s="138">
        <f>Voorblad!$D$26*Brondata!M26</f>
        <v>0</v>
      </c>
      <c r="N23" s="139">
        <f>Voorblad!$D$26*Brondata!N26</f>
        <v>0</v>
      </c>
      <c r="O23" s="136">
        <f>Voorblad!$D$26*Brondata!O26</f>
        <v>0</v>
      </c>
      <c r="P23" s="137">
        <f>Voorblad!$D$26*Brondata!P26</f>
        <v>0</v>
      </c>
      <c r="Q23" s="138">
        <f>Voorblad!$D$26*Brondata!Q26</f>
        <v>0</v>
      </c>
      <c r="R23" s="139">
        <f>Voorblad!$D$26*Brondata!R26</f>
        <v>0</v>
      </c>
    </row>
    <row r="24" spans="1:18" ht="13.5" thickBot="1" x14ac:dyDescent="0.25">
      <c r="A24" s="145"/>
      <c r="B24" s="135" t="s">
        <v>18</v>
      </c>
      <c r="C24" s="148">
        <f>Voorblad!$D$27*Brondata!C27</f>
        <v>0</v>
      </c>
      <c r="D24" s="149">
        <f>Voorblad!$D$27*Brondata!D27</f>
        <v>0</v>
      </c>
      <c r="E24" s="150">
        <f>Voorblad!$D$27*Brondata!E27</f>
        <v>0</v>
      </c>
      <c r="F24" s="151">
        <f>Voorblad!$D$27*Brondata!F27</f>
        <v>0</v>
      </c>
      <c r="G24" s="148">
        <f>Voorblad!$D$27*Brondata!G27</f>
        <v>0</v>
      </c>
      <c r="H24" s="149">
        <f>Voorblad!$D$27*Brondata!H27</f>
        <v>0</v>
      </c>
      <c r="I24" s="150">
        <f>Voorblad!$D$27*Brondata!I27</f>
        <v>0</v>
      </c>
      <c r="J24" s="151">
        <f>Voorblad!$D$27*Brondata!J27</f>
        <v>0</v>
      </c>
      <c r="K24" s="148">
        <f>Voorblad!$D$27*Brondata!K27</f>
        <v>0</v>
      </c>
      <c r="L24" s="149">
        <f>Voorblad!$D$27*Brondata!L27</f>
        <v>0</v>
      </c>
      <c r="M24" s="150">
        <f>Voorblad!$D$27*Brondata!M27</f>
        <v>0</v>
      </c>
      <c r="N24" s="151">
        <f>Voorblad!$D$27*Brondata!N27</f>
        <v>0</v>
      </c>
      <c r="O24" s="148">
        <f>Voorblad!$D$27*Brondata!O27</f>
        <v>0</v>
      </c>
      <c r="P24" s="149">
        <f>Voorblad!$D$27*Brondata!P27</f>
        <v>0</v>
      </c>
      <c r="Q24" s="150">
        <f>Voorblad!$D$27*Brondata!Q27</f>
        <v>0</v>
      </c>
      <c r="R24" s="151">
        <f>Voorblad!$D$27*Brondata!R27</f>
        <v>0</v>
      </c>
    </row>
    <row r="25" spans="1:18" x14ac:dyDescent="0.2">
      <c r="A25" s="129" t="s">
        <v>3</v>
      </c>
      <c r="B25" s="152" t="s">
        <v>10</v>
      </c>
      <c r="C25" s="130">
        <f>Voorblad!$D$28*Brondata!C28</f>
        <v>1.2869999999999999</v>
      </c>
      <c r="D25" s="131">
        <f>Voorblad!$D$28*Brondata!D28</f>
        <v>0.64800000000000002</v>
      </c>
      <c r="E25" s="132">
        <f>Voorblad!$D$28*Brondata!E28</f>
        <v>0.65700000000000003</v>
      </c>
      <c r="F25" s="133">
        <f>Voorblad!$D$28*Brondata!F28</f>
        <v>0.54900000000000004</v>
      </c>
      <c r="G25" s="130">
        <f>Voorblad!$D$28*Brondata!G28</f>
        <v>0.35100000000000003</v>
      </c>
      <c r="H25" s="131">
        <f>Voorblad!$D$28*Brondata!H28</f>
        <v>0.216</v>
      </c>
      <c r="I25" s="132">
        <f>Voorblad!$D$28*Brondata!I28</f>
        <v>0.15300000000000002</v>
      </c>
      <c r="J25" s="133">
        <f>Voorblad!$D$28*Brondata!J28</f>
        <v>0.13500000000000001</v>
      </c>
      <c r="K25" s="130">
        <f>Voorblad!$D$28*Brondata!K28</f>
        <v>9.9000000000000005E-2</v>
      </c>
      <c r="L25" s="131">
        <f>Voorblad!$D$28*Brondata!L28</f>
        <v>9.9000000000000005E-2</v>
      </c>
      <c r="M25" s="132">
        <f>Voorblad!$D$28*Brondata!M28</f>
        <v>9.9000000000000005E-2</v>
      </c>
      <c r="N25" s="133">
        <f>Voorblad!$D$28*Brondata!N28</f>
        <v>5.3999999999999999E-2</v>
      </c>
      <c r="O25" s="130">
        <f>Voorblad!$D$28*Brondata!O28</f>
        <v>2.7E-2</v>
      </c>
      <c r="P25" s="131">
        <f>Voorblad!$D$28*Brondata!P28</f>
        <v>2.7E-2</v>
      </c>
      <c r="Q25" s="132">
        <f>Voorblad!$D$28*Brondata!Q28</f>
        <v>2.7E-2</v>
      </c>
      <c r="R25" s="133">
        <f>Voorblad!$D$28*Brondata!R28</f>
        <v>1.8000000000000002E-2</v>
      </c>
    </row>
    <row r="26" spans="1:18" ht="13.5" thickBot="1" x14ac:dyDescent="0.25">
      <c r="A26" s="145"/>
      <c r="B26" s="153" t="s">
        <v>73</v>
      </c>
      <c r="C26" s="148">
        <f>Voorblad!$D$29*Brondata!C29</f>
        <v>7.1499999999999994E-2</v>
      </c>
      <c r="D26" s="149">
        <f>Voorblad!$D$29*Brondata!D29</f>
        <v>3.5999999999999997E-2</v>
      </c>
      <c r="E26" s="150">
        <f>Voorblad!$D$29*Brondata!E29</f>
        <v>3.6499999999999998E-2</v>
      </c>
      <c r="F26" s="151">
        <f>Voorblad!$D$29*Brondata!F29</f>
        <v>3.0499999999999999E-2</v>
      </c>
      <c r="G26" s="148">
        <f>Voorblad!$D$29*Brondata!G29</f>
        <v>1.9500000000000003E-2</v>
      </c>
      <c r="H26" s="149">
        <f>Voorblad!$D$29*Brondata!H29</f>
        <v>1.2E-2</v>
      </c>
      <c r="I26" s="150">
        <f>Voorblad!$D$29*Brondata!I29</f>
        <v>8.5000000000000006E-3</v>
      </c>
      <c r="J26" s="151">
        <f>Voorblad!$D$29*Brondata!J29</f>
        <v>7.4999999999999997E-3</v>
      </c>
      <c r="K26" s="148">
        <f>Voorblad!$D$29*Brondata!K29</f>
        <v>5.5000000000000005E-3</v>
      </c>
      <c r="L26" s="149">
        <f>Voorblad!$D$29*Brondata!L29</f>
        <v>5.5000000000000005E-3</v>
      </c>
      <c r="M26" s="150">
        <f>Voorblad!$D$29*Brondata!M29</f>
        <v>5.5000000000000005E-3</v>
      </c>
      <c r="N26" s="151">
        <f>Voorblad!$D$29*Brondata!N29</f>
        <v>3.0000000000000001E-3</v>
      </c>
      <c r="O26" s="148">
        <f>Voorblad!$D$29*Brondata!O29</f>
        <v>1.5E-3</v>
      </c>
      <c r="P26" s="149">
        <f>Voorblad!$D$29*Brondata!P29</f>
        <v>1.5E-3</v>
      </c>
      <c r="Q26" s="150">
        <f>Voorblad!$D$29*Brondata!Q29</f>
        <v>1.5E-3</v>
      </c>
      <c r="R26" s="151">
        <f>Voorblad!$D$29*Brondata!R29</f>
        <v>1E-3</v>
      </c>
    </row>
    <row r="27" spans="1:18" x14ac:dyDescent="0.2">
      <c r="A27" s="129" t="s">
        <v>72</v>
      </c>
      <c r="B27" s="154" t="s">
        <v>74</v>
      </c>
      <c r="C27" s="130">
        <f>Voorblad!$D$30*Brondata!C30</f>
        <v>0</v>
      </c>
      <c r="D27" s="131">
        <f>Voorblad!$D$30*Brondata!D30</f>
        <v>0</v>
      </c>
      <c r="E27" s="132">
        <f>Voorblad!$D$30*Brondata!E30</f>
        <v>0</v>
      </c>
      <c r="F27" s="133">
        <f>Voorblad!$D$30*Brondata!F30</f>
        <v>0</v>
      </c>
      <c r="G27" s="130">
        <f>Voorblad!$D$30*Brondata!G30</f>
        <v>0</v>
      </c>
      <c r="H27" s="131">
        <f>Voorblad!$D$30*Brondata!H30</f>
        <v>0</v>
      </c>
      <c r="I27" s="132">
        <f>Voorblad!$D$30*Brondata!I30</f>
        <v>0</v>
      </c>
      <c r="J27" s="133">
        <f>Voorblad!$D$30*Brondata!J30</f>
        <v>0</v>
      </c>
      <c r="K27" s="130">
        <f>Voorblad!$D$30*Brondata!K30</f>
        <v>0</v>
      </c>
      <c r="L27" s="131">
        <f>Voorblad!$D$30*Brondata!L30</f>
        <v>0</v>
      </c>
      <c r="M27" s="132">
        <f>Voorblad!$D$30*Brondata!M30</f>
        <v>0</v>
      </c>
      <c r="N27" s="133">
        <f>Voorblad!$D$30*Brondata!N30</f>
        <v>0</v>
      </c>
      <c r="O27" s="130">
        <f>Voorblad!$D$30*Brondata!O30</f>
        <v>0</v>
      </c>
      <c r="P27" s="131">
        <f>Voorblad!$D$30*Brondata!P30</f>
        <v>0</v>
      </c>
      <c r="Q27" s="132">
        <f>Voorblad!$D$30*Brondata!Q30</f>
        <v>0</v>
      </c>
      <c r="R27" s="133">
        <f>Voorblad!$D$30*Brondata!R30</f>
        <v>0</v>
      </c>
    </row>
    <row r="28" spans="1:18" ht="13.5" thickBot="1" x14ac:dyDescent="0.25">
      <c r="A28" s="134"/>
      <c r="B28" s="155" t="s">
        <v>76</v>
      </c>
      <c r="C28" s="136">
        <f>Voorblad!$D$31*Brondata!C31</f>
        <v>0</v>
      </c>
      <c r="D28" s="137">
        <f>Voorblad!$D$31*Brondata!D31</f>
        <v>0</v>
      </c>
      <c r="E28" s="138">
        <f>Voorblad!$D$31*Brondata!E31</f>
        <v>0</v>
      </c>
      <c r="F28" s="139">
        <f>Voorblad!$D$31*Brondata!F31</f>
        <v>0</v>
      </c>
      <c r="G28" s="136">
        <f>Voorblad!$D$31*Brondata!G31</f>
        <v>0</v>
      </c>
      <c r="H28" s="137">
        <f>Voorblad!$D$31*Brondata!H31</f>
        <v>0</v>
      </c>
      <c r="I28" s="138">
        <f>Voorblad!$D$31*Brondata!I31</f>
        <v>0</v>
      </c>
      <c r="J28" s="139">
        <f>Voorblad!$D$31*Brondata!J31</f>
        <v>0</v>
      </c>
      <c r="K28" s="136">
        <f>Voorblad!$D$31*Brondata!K31</f>
        <v>4.62E-3</v>
      </c>
      <c r="L28" s="137">
        <f>Voorblad!$D$31*Brondata!L31</f>
        <v>4.62E-3</v>
      </c>
      <c r="M28" s="138">
        <f>Voorblad!$D$31*Brondata!M31</f>
        <v>4.62E-3</v>
      </c>
      <c r="N28" s="139">
        <f>Voorblad!$D$31*Brondata!N31</f>
        <v>2.5400000000000006E-3</v>
      </c>
      <c r="O28" s="136">
        <f>Voorblad!$D$31*Brondata!O31</f>
        <v>7.45E-4</v>
      </c>
      <c r="P28" s="137">
        <f>Voorblad!$D$31*Brondata!P31</f>
        <v>7.45E-4</v>
      </c>
      <c r="Q28" s="138">
        <f>Voorblad!$D$31*Brondata!Q31</f>
        <v>7.45E-4</v>
      </c>
      <c r="R28" s="139">
        <f>Voorblad!$D$31*Brondata!R31</f>
        <v>4.1000000000000005E-4</v>
      </c>
    </row>
    <row r="29" spans="1:18" ht="18" customHeight="1" thickBot="1" x14ac:dyDescent="0.25">
      <c r="A29" s="156"/>
      <c r="B29" s="157" t="s">
        <v>19</v>
      </c>
      <c r="C29" s="158">
        <f t="shared" ref="C29:N29" si="0">SUM(C7:C28)</f>
        <v>1.3584999999999998</v>
      </c>
      <c r="D29" s="159">
        <f t="shared" si="0"/>
        <v>0.68400000000000005</v>
      </c>
      <c r="E29" s="160">
        <f t="shared" si="0"/>
        <v>0.69350000000000001</v>
      </c>
      <c r="F29" s="161">
        <f t="shared" si="0"/>
        <v>0.57950000000000002</v>
      </c>
      <c r="G29" s="158">
        <f t="shared" si="0"/>
        <v>0.37050000000000005</v>
      </c>
      <c r="H29" s="159">
        <f t="shared" si="0"/>
        <v>0.22800000000000001</v>
      </c>
      <c r="I29" s="160">
        <f t="shared" si="0"/>
        <v>0.16150000000000003</v>
      </c>
      <c r="J29" s="161">
        <f t="shared" si="0"/>
        <v>0.14250000000000002</v>
      </c>
      <c r="K29" s="158">
        <f t="shared" si="0"/>
        <v>0.10912000000000001</v>
      </c>
      <c r="L29" s="159">
        <f t="shared" si="0"/>
        <v>0.10912000000000001</v>
      </c>
      <c r="M29" s="160">
        <f t="shared" si="0"/>
        <v>0.10912000000000001</v>
      </c>
      <c r="N29" s="161">
        <f t="shared" si="0"/>
        <v>5.9540000000000003E-2</v>
      </c>
      <c r="O29" s="158">
        <f t="shared" ref="O29:R29" si="1">SUM(O7:O28)</f>
        <v>2.9245E-2</v>
      </c>
      <c r="P29" s="159">
        <f t="shared" si="1"/>
        <v>2.9245E-2</v>
      </c>
      <c r="Q29" s="160">
        <f t="shared" si="1"/>
        <v>2.9245E-2</v>
      </c>
      <c r="R29" s="161">
        <f t="shared" si="1"/>
        <v>1.9410000000000004E-2</v>
      </c>
    </row>
    <row r="32" spans="1:18" ht="13.5" thickBot="1" x14ac:dyDescent="0.25">
      <c r="A32" s="162"/>
      <c r="B32" s="123" t="s">
        <v>103</v>
      </c>
    </row>
    <row r="33" spans="1:18" ht="14.25" x14ac:dyDescent="0.2">
      <c r="A33" s="162"/>
      <c r="B33" s="243" t="s">
        <v>30</v>
      </c>
      <c r="C33" s="240" t="s">
        <v>34</v>
      </c>
      <c r="D33" s="241"/>
      <c r="E33" s="241"/>
      <c r="F33" s="242"/>
      <c r="G33" s="240" t="s">
        <v>32</v>
      </c>
      <c r="H33" s="241"/>
      <c r="I33" s="241"/>
      <c r="J33" s="242"/>
      <c r="K33" s="251" t="s">
        <v>33</v>
      </c>
      <c r="L33" s="252"/>
      <c r="M33" s="252"/>
      <c r="N33" s="253"/>
      <c r="O33" s="251" t="s">
        <v>108</v>
      </c>
      <c r="P33" s="252"/>
      <c r="Q33" s="252"/>
      <c r="R33" s="253"/>
    </row>
    <row r="34" spans="1:18" ht="13.5" thickBot="1" x14ac:dyDescent="0.25">
      <c r="A34" s="163"/>
      <c r="B34" s="244"/>
      <c r="C34" s="125" t="s">
        <v>98</v>
      </c>
      <c r="D34" s="126" t="s">
        <v>99</v>
      </c>
      <c r="E34" s="127" t="s">
        <v>100</v>
      </c>
      <c r="F34" s="128" t="s">
        <v>101</v>
      </c>
      <c r="G34" s="125" t="s">
        <v>98</v>
      </c>
      <c r="H34" s="126" t="s">
        <v>99</v>
      </c>
      <c r="I34" s="127" t="s">
        <v>100</v>
      </c>
      <c r="J34" s="128" t="s">
        <v>101</v>
      </c>
      <c r="K34" s="125" t="s">
        <v>98</v>
      </c>
      <c r="L34" s="126" t="s">
        <v>99</v>
      </c>
      <c r="M34" s="127" t="s">
        <v>100</v>
      </c>
      <c r="N34" s="128" t="s">
        <v>101</v>
      </c>
      <c r="O34" s="125" t="s">
        <v>98</v>
      </c>
      <c r="P34" s="126" t="s">
        <v>99</v>
      </c>
      <c r="Q34" s="127" t="s">
        <v>100</v>
      </c>
      <c r="R34" s="128" t="s">
        <v>101</v>
      </c>
    </row>
    <row r="35" spans="1:18" x14ac:dyDescent="0.2">
      <c r="A35" s="164"/>
      <c r="B35" s="165">
        <f>B72</f>
        <v>2019</v>
      </c>
      <c r="C35" s="166">
        <f>$C29/Brondata!$C57</f>
        <v>0.29227624784853701</v>
      </c>
      <c r="D35" s="167">
        <f>$D29/Brondata!$C52</f>
        <v>0.24084507042253525</v>
      </c>
      <c r="E35" s="168">
        <f>$E29/Brondata!$C47</f>
        <v>0.32789598108747042</v>
      </c>
      <c r="F35" s="169">
        <f>$F29/Brondata!$C42</f>
        <v>0.3533536585365854</v>
      </c>
      <c r="G35" s="166">
        <f>$G29/Brondata!$C56</f>
        <v>0.6534391534391536</v>
      </c>
      <c r="H35" s="167">
        <f>$H29/Brondata!$C51</f>
        <v>0.67256637168141586</v>
      </c>
      <c r="I35" s="168">
        <f>$I29/Brondata!$C46</f>
        <v>0.61641221374045807</v>
      </c>
      <c r="J35" s="169">
        <f>$J29/Brondata!$C41</f>
        <v>0.68840579710144933</v>
      </c>
      <c r="K35" s="166">
        <f>$K29/Brondata!$C58</f>
        <v>0.62000000000000011</v>
      </c>
      <c r="L35" s="167">
        <f>$L29/Brondata!$C53</f>
        <v>0.8023529411764706</v>
      </c>
      <c r="M35" s="168">
        <f>$M29/Brondata!$C48</f>
        <v>0.92474576271186448</v>
      </c>
      <c r="N35" s="169">
        <f>$N29/Brondata!$C43</f>
        <v>0.69232558139534894</v>
      </c>
      <c r="O35" s="166">
        <f>$O29/Brondata!$C59</f>
        <v>0.29841836734693877</v>
      </c>
      <c r="P35" s="167">
        <f>$P29/Brondata!$C54</f>
        <v>0.49567796610169496</v>
      </c>
      <c r="Q35" s="168">
        <f>$Q29/Brondata!$C49</f>
        <v>0.71329268292682924</v>
      </c>
      <c r="R35" s="169">
        <f>$R29/Brondata!$C44</f>
        <v>0.44113636363636377</v>
      </c>
    </row>
    <row r="36" spans="1:18" x14ac:dyDescent="0.2">
      <c r="A36" s="164"/>
      <c r="B36" s="170">
        <f>B73</f>
        <v>2020</v>
      </c>
      <c r="C36" s="171">
        <f>$C29/Brondata!$D57</f>
        <v>0.31410404624277449</v>
      </c>
      <c r="D36" s="172">
        <f>$D29/Brondata!$D52</f>
        <v>0.25918908677529373</v>
      </c>
      <c r="E36" s="173">
        <f>$E29/Brondata!$D47</f>
        <v>0.35220924327069575</v>
      </c>
      <c r="F36" s="174">
        <f>$F29/Brondata!$D42</f>
        <v>0.37875816993464051</v>
      </c>
      <c r="G36" s="171">
        <f>$G29/Brondata!$D56</f>
        <v>0.70037807183364842</v>
      </c>
      <c r="H36" s="172">
        <f>$H29/Brondata!$D51</f>
        <v>0.72380952380952379</v>
      </c>
      <c r="I36" s="173">
        <f>$I29/Brondata!$D46</f>
        <v>0.66188524590163944</v>
      </c>
      <c r="J36" s="174">
        <f>$J29/Brondata!$D41</f>
        <v>0.73453608247422686</v>
      </c>
      <c r="K36" s="171">
        <f>$K29/Brondata!$D58</f>
        <v>0.64188235294117646</v>
      </c>
      <c r="L36" s="172">
        <f>$L29/Brondata!$D53</f>
        <v>0.82045112781954888</v>
      </c>
      <c r="M36" s="173">
        <f>$M29/Brondata!$D48</f>
        <v>0.93264957264957271</v>
      </c>
      <c r="N36" s="174">
        <f>$N29/Brondata!$D43</f>
        <v>0.70880952380952378</v>
      </c>
      <c r="O36" s="171">
        <f>$O29/Brondata!$D59</f>
        <v>0.31788043478260869</v>
      </c>
      <c r="P36" s="172">
        <f>$P29/Brondata!$D54</f>
        <v>0.52223214285714281</v>
      </c>
      <c r="Q36" s="173">
        <f>$Q29/Brondata!$D49</f>
        <v>0.74987179487179489</v>
      </c>
      <c r="R36" s="174">
        <f>$R29/Brondata!$D44</f>
        <v>0.47341463414634155</v>
      </c>
    </row>
    <row r="37" spans="1:18" x14ac:dyDescent="0.2">
      <c r="A37" s="164"/>
      <c r="B37" s="170">
        <f>B74</f>
        <v>2021</v>
      </c>
      <c r="C37" s="171">
        <f>$C29/Brondata!$E57</f>
        <v>0.33945527236381806</v>
      </c>
      <c r="D37" s="172">
        <f>$D29/Brondata!$E52</f>
        <v>0.28055783429040199</v>
      </c>
      <c r="E37" s="173">
        <f>$E29/Brondata!$E47</f>
        <v>0.38020833333333331</v>
      </c>
      <c r="F37" s="174">
        <f>$F29/Brondata!$E42</f>
        <v>0.40809859154929579</v>
      </c>
      <c r="G37" s="171">
        <f>$G29/Brondata!$E56</f>
        <v>0.75612244897959191</v>
      </c>
      <c r="H37" s="172">
        <f>$H29/Brondata!$E51</f>
        <v>0.7808219178082193</v>
      </c>
      <c r="I37" s="173">
        <f>$I29/Brondata!$E46</f>
        <v>0.71145374449339216</v>
      </c>
      <c r="J37" s="174">
        <f>$J29/Brondata!$E41</f>
        <v>0.78729281767955817</v>
      </c>
      <c r="K37" s="171">
        <f>$K29/Brondata!$E58</f>
        <v>0.66536585365853662</v>
      </c>
      <c r="L37" s="172">
        <f>$L29/Brondata!$E53</f>
        <v>0.8393846153846154</v>
      </c>
      <c r="M37" s="173">
        <f>$M29/Brondata!$E48</f>
        <v>0.9488695652173913</v>
      </c>
      <c r="N37" s="174">
        <f>$N29/Brondata!$E43</f>
        <v>0.73506172839506179</v>
      </c>
      <c r="O37" s="171">
        <f>$O29/Brondata!$E59</f>
        <v>0.33614942528735636</v>
      </c>
      <c r="P37" s="172">
        <f>$P29/Brondata!$E54</f>
        <v>0.55179245283018874</v>
      </c>
      <c r="Q37" s="173">
        <f>$Q29/Brondata!$E49</f>
        <v>0.76960526315789479</v>
      </c>
      <c r="R37" s="174">
        <f>$R29/Brondata!$E44</f>
        <v>0.49769230769230777</v>
      </c>
    </row>
    <row r="38" spans="1:18" x14ac:dyDescent="0.2">
      <c r="A38" s="164"/>
      <c r="B38" s="170">
        <f t="shared" ref="B38:B45" si="2">B75</f>
        <v>2022</v>
      </c>
      <c r="C38" s="171">
        <f>$C29/Brondata!$F57</f>
        <v>0.49493587875255018</v>
      </c>
      <c r="D38" s="172">
        <f>$D29/Brondata!$F52</f>
        <v>0.41615964954976886</v>
      </c>
      <c r="E38" s="173">
        <f>$E29/Brondata!$F47</f>
        <v>0.54848149319835493</v>
      </c>
      <c r="F38" s="174">
        <f>$F29/Brondata!$F42</f>
        <v>0.57291151754819569</v>
      </c>
      <c r="G38" s="171">
        <f>$G29/Brondata!$F56</f>
        <v>1.0206611570247937</v>
      </c>
      <c r="H38" s="172">
        <f>$H29/Brondata!$F51</f>
        <v>1.0846812559467174</v>
      </c>
      <c r="I38" s="173">
        <f>$I29/Brondata!$F46</f>
        <v>0.94610427650849471</v>
      </c>
      <c r="J38" s="174">
        <f>$J29/Brondata!$F41</f>
        <v>1.0063559322033899</v>
      </c>
      <c r="K38" s="171">
        <f>$K29/Brondata!$F58</f>
        <v>0.9530131004366813</v>
      </c>
      <c r="L38" s="172">
        <f>$L29/Brondata!$F53</f>
        <v>1.1670588235294119</v>
      </c>
      <c r="M38" s="173">
        <f>$M29/Brondata!$F48</f>
        <v>1.2959619952494064</v>
      </c>
      <c r="N38" s="174">
        <f>$N29/Brondata!$F43</f>
        <v>0.89939577039274932</v>
      </c>
      <c r="O38" s="171">
        <f>$O29/Brondata!$F59</f>
        <v>0.47169354838709676</v>
      </c>
      <c r="P38" s="172">
        <f>$P29/Brondata!$F54</f>
        <v>0.71329268292682924</v>
      </c>
      <c r="Q38" s="173">
        <f>$Q29/Brondata!$F49</f>
        <v>0.92255520504731869</v>
      </c>
      <c r="R38" s="174">
        <f>$R29/Brondata!$F44</f>
        <v>0.67395833333333344</v>
      </c>
    </row>
    <row r="39" spans="1:18" x14ac:dyDescent="0.2">
      <c r="A39" s="164"/>
      <c r="B39" s="170">
        <f t="shared" si="2"/>
        <v>2023</v>
      </c>
      <c r="C39" s="171">
        <f>$C29/Brondata!$G57</f>
        <v>0.54013756908274024</v>
      </c>
      <c r="D39" s="172">
        <f>$D29/Brondata!$G52</f>
        <v>0.4552715654952077</v>
      </c>
      <c r="E39" s="173">
        <f>$E29/Brondata!$G47</f>
        <v>0.59769025252089969</v>
      </c>
      <c r="F39" s="174">
        <f>$F29/Brondata!$G42</f>
        <v>0.62587752457068802</v>
      </c>
      <c r="G39" s="171">
        <f>$G29/Brondata!$G56</f>
        <v>1.0997328584149602</v>
      </c>
      <c r="H39" s="172">
        <f>$H29/Brondata!$G51</f>
        <v>1.1728395061728396</v>
      </c>
      <c r="I39" s="173">
        <f>$I29/Brondata!$G46</f>
        <v>1.0176433522369253</v>
      </c>
      <c r="J39" s="174">
        <f>$J29/Brondata!$G41</f>
        <v>1.0877862595419847</v>
      </c>
      <c r="K39" s="171">
        <f>$K29/Brondata!$G58</f>
        <v>0.99019963702359348</v>
      </c>
      <c r="L39" s="172">
        <f>$L29/Brondata!$G53</f>
        <v>1.1951807228915663</v>
      </c>
      <c r="M39" s="173">
        <f>$M29/Brondata!$G48</f>
        <v>1.314698795180723</v>
      </c>
      <c r="N39" s="174">
        <f>$N29/Brondata!$G43</f>
        <v>0.92024729520865545</v>
      </c>
      <c r="O39" s="171">
        <f>$O29/Brondata!$G59</f>
        <v>0.50860869565217393</v>
      </c>
      <c r="P39" s="172">
        <f>$P29/Brondata!$G54</f>
        <v>0.75764248704663206</v>
      </c>
      <c r="Q39" s="173">
        <f>$Q29/Brondata!$G49</f>
        <v>0.96518151815181519</v>
      </c>
      <c r="R39" s="174">
        <f>$R29/Brondata!$G44</f>
        <v>0.71888888888888902</v>
      </c>
    </row>
    <row r="40" spans="1:18" x14ac:dyDescent="0.2">
      <c r="A40" s="164"/>
      <c r="B40" s="170">
        <f t="shared" si="2"/>
        <v>2024</v>
      </c>
      <c r="C40" s="171">
        <f>$C29/Brondata!$H57</f>
        <v>0.59442548350398172</v>
      </c>
      <c r="D40" s="172">
        <f>$D29/Brondata!$H52</f>
        <v>0.50246088297950497</v>
      </c>
      <c r="E40" s="173">
        <f>$E29/Brondata!$H47</f>
        <v>0.65653696866420519</v>
      </c>
      <c r="F40" s="174">
        <f>$F29/Brondata!$H42</f>
        <v>0.68963465429013449</v>
      </c>
      <c r="G40" s="171">
        <f>$G29/Brondata!$H56</f>
        <v>1.1924686192468621</v>
      </c>
      <c r="H40" s="172">
        <f>$H29/Brondata!$H51</f>
        <v>1.2758813654168999</v>
      </c>
      <c r="I40" s="173">
        <f>$I29/Brondata!$H46</f>
        <v>1.1008861622358557</v>
      </c>
      <c r="J40" s="174">
        <f>$J29/Brondata!$H41</f>
        <v>1.1835548172757477</v>
      </c>
      <c r="K40" s="171">
        <f>$K29/Brondata!$H58</f>
        <v>1.0313799621928166</v>
      </c>
      <c r="L40" s="172">
        <f>$L29/Brondata!$H53</f>
        <v>1.2233183856502243</v>
      </c>
      <c r="M40" s="173">
        <f>$M29/Brondata!$H48</f>
        <v>1.3356181150550797</v>
      </c>
      <c r="N40" s="174">
        <f>$N29/Brondata!$H43</f>
        <v>0.94208860759493662</v>
      </c>
      <c r="O40" s="171">
        <f>$O29/Brondata!$H59</f>
        <v>0.55283553875236291</v>
      </c>
      <c r="P40" s="172">
        <f>$P29/Brondata!$H54</f>
        <v>0.80564738292011018</v>
      </c>
      <c r="Q40" s="173">
        <f>$Q29/Brondata!$H49</f>
        <v>1.0119377162629759</v>
      </c>
      <c r="R40" s="174">
        <f>$R29/Brondata!$H44</f>
        <v>0.77330677290836669</v>
      </c>
    </row>
    <row r="41" spans="1:18" x14ac:dyDescent="0.2">
      <c r="A41" s="164"/>
      <c r="B41" s="170">
        <f t="shared" si="2"/>
        <v>2025</v>
      </c>
      <c r="C41" s="171">
        <f>$C29/Brondata!$I57</f>
        <v>0.66084545410322515</v>
      </c>
      <c r="D41" s="172">
        <f>$D29/Brondata!$I52</f>
        <v>0.56060978608310796</v>
      </c>
      <c r="E41" s="173">
        <f>$E29/Brondata!$I47</f>
        <v>0.72831337954211295</v>
      </c>
      <c r="F41" s="174">
        <f>$F29/Brondata!$I42</f>
        <v>0.76785477673247649</v>
      </c>
      <c r="G41" s="171">
        <f>$G29/Brondata!$I56</f>
        <v>1.3018271257905834</v>
      </c>
      <c r="H41" s="172">
        <f>$H29/Brondata!$I51</f>
        <v>1.39963167587477</v>
      </c>
      <c r="I41" s="173">
        <f>$I29/Brondata!$I46</f>
        <v>1.1989606533036381</v>
      </c>
      <c r="J41" s="174">
        <f>$J29/Brondata!$I41</f>
        <v>1.2978142076502734</v>
      </c>
      <c r="K41" s="171">
        <f>$K29/Brondata!$I58</f>
        <v>1.0750738916256157</v>
      </c>
      <c r="L41" s="172">
        <f>$L29/Brondata!$I53</f>
        <v>1.2542528735632186</v>
      </c>
      <c r="M41" s="173">
        <f>$M29/Brondata!$I48</f>
        <v>1.3555279503105591</v>
      </c>
      <c r="N41" s="174">
        <f>$N29/Brondata!$I43</f>
        <v>0.96499189627228532</v>
      </c>
      <c r="O41" s="171">
        <f>$O29/Brondata!$I59</f>
        <v>0.60423553719008272</v>
      </c>
      <c r="P41" s="172">
        <f>$P29/Brondata!$I54</f>
        <v>0.86268436578171093</v>
      </c>
      <c r="Q41" s="173">
        <f>$Q29/Brondata!$I49</f>
        <v>1.0634545454545454</v>
      </c>
      <c r="R41" s="174">
        <f>$R29/Brondata!$I44</f>
        <v>0.83304721030042927</v>
      </c>
    </row>
    <row r="42" spans="1:18" x14ac:dyDescent="0.2">
      <c r="A42" s="164"/>
      <c r="B42" s="170">
        <f t="shared" si="2"/>
        <v>2026</v>
      </c>
      <c r="C42" s="171">
        <f>$C29/Brondata!$J57</f>
        <v>0.66980573907898622</v>
      </c>
      <c r="D42" s="172">
        <f>$D29/Brondata!$J52</f>
        <v>0.5677290836653387</v>
      </c>
      <c r="E42" s="173">
        <f>$E29/Brondata!$J47</f>
        <v>0.73863031206731289</v>
      </c>
      <c r="F42" s="174">
        <f>$F29/Brondata!$J42</f>
        <v>0.7790025541067348</v>
      </c>
      <c r="G42" s="171">
        <f>$G29/Brondata!$J56</f>
        <v>1.3293864370290638</v>
      </c>
      <c r="H42" s="172">
        <f>$H29/Brondata!$J51</f>
        <v>1.4276768941765812</v>
      </c>
      <c r="I42" s="173">
        <f>$I29/Brondata!$J46</f>
        <v>1.2244124336618654</v>
      </c>
      <c r="J42" s="174">
        <f>$J29/Brondata!$J41</f>
        <v>1.3255813953488373</v>
      </c>
      <c r="K42" s="171">
        <f>$K29/Brondata!$J58</f>
        <v>1.0782608695652176</v>
      </c>
      <c r="L42" s="172">
        <f>$L29/Brondata!$J53</f>
        <v>1.2585928489042677</v>
      </c>
      <c r="M42" s="173">
        <f>$M29/Brondata!$J48</f>
        <v>1.3589041095890413</v>
      </c>
      <c r="N42" s="174">
        <f>$N29/Brondata!$J43</f>
        <v>0.96655844155844162</v>
      </c>
      <c r="O42" s="171">
        <f>$O29/Brondata!$J59</f>
        <v>0.60927083333333332</v>
      </c>
      <c r="P42" s="172">
        <f>$P29/Brondata!$J54</f>
        <v>0.87038690476190483</v>
      </c>
      <c r="Q42" s="173">
        <f>$Q29/Brondata!$J49</f>
        <v>1.0751838235294118</v>
      </c>
      <c r="R42" s="174">
        <f>$R29/Brondata!$J44</f>
        <v>0.84025974025974048</v>
      </c>
    </row>
    <row r="43" spans="1:18" x14ac:dyDescent="0.2">
      <c r="A43" s="164"/>
      <c r="B43" s="170">
        <f t="shared" si="2"/>
        <v>2027</v>
      </c>
      <c r="C43" s="171">
        <f>$C29/Brondata!$K57</f>
        <v>0.67904628611416573</v>
      </c>
      <c r="D43" s="172">
        <f>$D29/Brondata!$K52</f>
        <v>0.57503152585119799</v>
      </c>
      <c r="E43" s="173">
        <f>$E29/Brondata!$K47</f>
        <v>0.74916279572215627</v>
      </c>
      <c r="F43" s="174">
        <f>$F29/Brondata!$K42</f>
        <v>0.79047878870549726</v>
      </c>
      <c r="G43" s="171">
        <f>$G29/Brondata!$K56</f>
        <v>1.3576401612312206</v>
      </c>
      <c r="H43" s="172">
        <f>$H29/Brondata!$K51</f>
        <v>1.4568690095846646</v>
      </c>
      <c r="I43" s="173">
        <f>$I29/Brondata!$K46</f>
        <v>1.2519379844961243</v>
      </c>
      <c r="J43" s="174">
        <f>$J29/Brondata!$K41</f>
        <v>1.3558515699333968</v>
      </c>
      <c r="K43" s="171">
        <f>$K29/Brondata!$K58</f>
        <v>1.0825396825396827</v>
      </c>
      <c r="L43" s="172">
        <f>$L29/Brondata!$K53</f>
        <v>1.2615028901734107</v>
      </c>
      <c r="M43" s="173">
        <f>$M29/Brondata!$K48</f>
        <v>1.3622971285892636</v>
      </c>
      <c r="N43" s="174">
        <f>$N29/Brondata!$K43</f>
        <v>0.96813008130081302</v>
      </c>
      <c r="O43" s="171">
        <f>$O29/Brondata!$K59</f>
        <v>0.61439075630252094</v>
      </c>
      <c r="P43" s="172">
        <f>$P29/Brondata!$K54</f>
        <v>0.8782282282282281</v>
      </c>
      <c r="Q43" s="173">
        <f>$Q29/Brondata!$K49</f>
        <v>1.087174721189591</v>
      </c>
      <c r="R43" s="174">
        <f>$R29/Brondata!$K44</f>
        <v>0.84759825327510929</v>
      </c>
    </row>
    <row r="44" spans="1:18" x14ac:dyDescent="0.2">
      <c r="A44" s="164"/>
      <c r="B44" s="170">
        <f t="shared" si="2"/>
        <v>2028</v>
      </c>
      <c r="C44" s="171">
        <f>$C29/Brondata!$L57</f>
        <v>0.6885104657645329</v>
      </c>
      <c r="D44" s="172">
        <f>$D29/Brondata!$L52</f>
        <v>0.58252427184466027</v>
      </c>
      <c r="E44" s="173">
        <f>$E29/Brondata!$L47</f>
        <v>0.76008329679964926</v>
      </c>
      <c r="F44" s="174">
        <f>$F29/Brondata!$L42</f>
        <v>0.80218715393133999</v>
      </c>
      <c r="G44" s="171">
        <f>$G29/Brondata!$L56</f>
        <v>1.3876404494382024</v>
      </c>
      <c r="H44" s="172">
        <f>$H29/Brondata!$L51</f>
        <v>1.4882506527415145</v>
      </c>
      <c r="I44" s="173">
        <f>$I29/Brondata!$L46</f>
        <v>1.2797147385103014</v>
      </c>
      <c r="J44" s="174">
        <f>$J29/Brondata!$L41</f>
        <v>1.3861867704280157</v>
      </c>
      <c r="K44" s="171">
        <f>$K29/Brondata!$L58</f>
        <v>1.0857711442786069</v>
      </c>
      <c r="L44" s="172">
        <f>$L29/Brondata!$L53</f>
        <v>1.265893271461717</v>
      </c>
      <c r="M44" s="173">
        <f>$M29/Brondata!$L48</f>
        <v>1.367418546365915</v>
      </c>
      <c r="N44" s="174">
        <f>$N29/Brondata!$L43</f>
        <v>0.96970684039087951</v>
      </c>
      <c r="O44" s="171">
        <f>$O29/Brondata!$L59</f>
        <v>0.61959745762711871</v>
      </c>
      <c r="P44" s="172">
        <f>$P29/Brondata!$L54</f>
        <v>0.88890577507598789</v>
      </c>
      <c r="Q44" s="173">
        <f>$Q29/Brondata!$L49</f>
        <v>1.099436090225564</v>
      </c>
      <c r="R44" s="174">
        <f>$R29/Brondata!$L44</f>
        <v>0.85506607929515432</v>
      </c>
    </row>
    <row r="45" spans="1:18" x14ac:dyDescent="0.2">
      <c r="A45" s="164"/>
      <c r="B45" s="170">
        <f t="shared" si="2"/>
        <v>2029</v>
      </c>
      <c r="C45" s="171">
        <f>$C29/Brondata!$M57</f>
        <v>0.69827807761500893</v>
      </c>
      <c r="D45" s="172">
        <f>$D29/Brondata!$M52</f>
        <v>0.59021485891793946</v>
      </c>
      <c r="E45" s="173">
        <f>$E29/Brondata!$M47</f>
        <v>0.771241103202847</v>
      </c>
      <c r="F45" s="174">
        <f>$F29/Brondata!$M42</f>
        <v>0.81436200112422708</v>
      </c>
      <c r="G45" s="171">
        <f>$G29/Brondata!$M56</f>
        <v>1.4184532924961717</v>
      </c>
      <c r="H45" s="172">
        <f>$H29/Brondata!$M51</f>
        <v>1.52</v>
      </c>
      <c r="I45" s="173">
        <f>$I29/Brondata!$M46</f>
        <v>1.3098134630981348</v>
      </c>
      <c r="J45" s="174">
        <f>$J29/Brondata!$M41</f>
        <v>1.4193227091633467</v>
      </c>
      <c r="K45" s="171">
        <f>$K29/Brondata!$M58</f>
        <v>1.0901098901098902</v>
      </c>
      <c r="L45" s="172">
        <f>$L29/Brondata!$M53</f>
        <v>1.2688372093023257</v>
      </c>
      <c r="M45" s="173">
        <f>$M29/Brondata!$M48</f>
        <v>1.3708542713567839</v>
      </c>
      <c r="N45" s="174">
        <f>$N29/Brondata!$M43</f>
        <v>0.97128874388254494</v>
      </c>
      <c r="O45" s="171">
        <f>$O29/Brondata!$M59</f>
        <v>0.62489316239316239</v>
      </c>
      <c r="P45" s="172">
        <f>$P29/Brondata!$M54</f>
        <v>0.89708588957055224</v>
      </c>
      <c r="Q45" s="173">
        <f>$Q29/Brondata!$M49</f>
        <v>1.1119771863117871</v>
      </c>
      <c r="R45" s="174">
        <f>$R29/Brondata!$M44</f>
        <v>0.86266666666666691</v>
      </c>
    </row>
    <row r="46" spans="1:18" ht="13.5" thickBot="1" x14ac:dyDescent="0.25">
      <c r="A46" s="164"/>
      <c r="B46" s="175">
        <f>B83</f>
        <v>2030</v>
      </c>
      <c r="C46" s="176">
        <f>$C29/Brondata!$N57</f>
        <v>0.70828988529718451</v>
      </c>
      <c r="D46" s="177">
        <f>$D29/Brondata!$N52</f>
        <v>0.59811122770199376</v>
      </c>
      <c r="E46" s="178">
        <f>$E29/Brondata!$N47</f>
        <v>0.78281973134665306</v>
      </c>
      <c r="F46" s="179">
        <f>$F29/Brondata!$N42</f>
        <v>0.826912100456621</v>
      </c>
      <c r="G46" s="176">
        <f>$G29/Brondata!$N56</f>
        <v>1.4512338425381903</v>
      </c>
      <c r="H46" s="177">
        <f>$H29/Brondata!$N51</f>
        <v>1.5531335149863759</v>
      </c>
      <c r="I46" s="178">
        <f>$I29/Brondata!$N46</f>
        <v>1.340248962655602</v>
      </c>
      <c r="J46" s="179">
        <f>$J29/Brondata!$N41</f>
        <v>1.452599388379205</v>
      </c>
      <c r="K46" s="176">
        <f>$K29/Brondata!$N58</f>
        <v>1.0933867735470943</v>
      </c>
      <c r="L46" s="177">
        <f>$L29/Brondata!$N53</f>
        <v>1.2732788798133023</v>
      </c>
      <c r="M46" s="178">
        <f>$M29/Brondata!$N48</f>
        <v>1.3743073047858942</v>
      </c>
      <c r="N46" s="179">
        <f>$N29/Brondata!$N43</f>
        <v>0.97287581699346415</v>
      </c>
      <c r="O46" s="176">
        <f>$O29/Brondata!$N59</f>
        <v>0.63028017241379319</v>
      </c>
      <c r="P46" s="177">
        <f>$P29/Brondata!$N54</f>
        <v>0.90541795665634672</v>
      </c>
      <c r="Q46" s="178">
        <f>$Q29/Brondata!$N49</f>
        <v>1.1248076923076924</v>
      </c>
      <c r="R46" s="179">
        <f>$R29/Brondata!$N44</f>
        <v>0.8704035874439463</v>
      </c>
    </row>
    <row r="47" spans="1:18" x14ac:dyDescent="0.2">
      <c r="A47" s="162"/>
      <c r="I47" s="180"/>
    </row>
    <row r="49" spans="2:6" ht="13.5" thickBot="1" x14ac:dyDescent="0.25">
      <c r="B49" s="123" t="s">
        <v>104</v>
      </c>
    </row>
    <row r="50" spans="2:6" ht="13.5" thickBot="1" x14ac:dyDescent="0.25">
      <c r="B50" s="14" t="s">
        <v>31</v>
      </c>
      <c r="C50" s="181" t="s">
        <v>25</v>
      </c>
      <c r="D50" s="181" t="s">
        <v>26</v>
      </c>
      <c r="E50" s="181" t="s">
        <v>27</v>
      </c>
      <c r="F50" s="181" t="s">
        <v>109</v>
      </c>
    </row>
    <row r="51" spans="2:6" x14ac:dyDescent="0.2">
      <c r="B51" s="165">
        <f t="shared" ref="B51:B62" si="3">B72</f>
        <v>2019</v>
      </c>
      <c r="C51" s="182" t="str">
        <f>IF(AND(Rekenblad!$C$71=B72,Rekenblad!$C$87="IA"),Rekenblad!C35,IF(AND(Rekenblad!$C$71=B72,Rekenblad!$C$87="IB"),Rekenblad!D35,IF(AND(Rekenblad!$C$71=B72,Rekenblad!$C$87="IC"),Rekenblad!E35,IF(AND(Rekenblad!$C$71=B72,Rekenblad!$C$87="II"),Rekenblad!F35,""))))</f>
        <v/>
      </c>
      <c r="D51" s="182" t="str">
        <f>IF(AND(Rekenblad!$C$71=B72,Rekenblad!$C$87="IA"),Rekenblad!G35,IF(AND(Rekenblad!$C$71=B72,Rekenblad!$C$87="IB"),Rekenblad!H35,IF(AND(Rekenblad!$C$71=B72,Rekenblad!$C$87="IC"),Rekenblad!I35,IF(AND(Rekenblad!$C$71=B72,Rekenblad!$C$87="II"),Rekenblad!J35,""))))</f>
        <v/>
      </c>
      <c r="E51" s="182" t="str">
        <f>IF(AND(Rekenblad!$C$71=B72,Rekenblad!$C$87="IA"),Rekenblad!K35,IF(AND(Rekenblad!$C$71=B72,Rekenblad!$C$87="IB"),Rekenblad!L35,IF(AND(Rekenblad!$C$71=B72,Rekenblad!$C$87="IC"),Rekenblad!M35,IF(AND(Rekenblad!$C$71=B72,Rekenblad!$C$87="II"),Rekenblad!N35,""))))</f>
        <v/>
      </c>
      <c r="F51" s="182" t="str">
        <f>IF(AND(Rekenblad!$C$71=B72,Rekenblad!$C$87="IA"),Rekenblad!O35,IF(AND(Rekenblad!$C$71=B72,Rekenblad!$C$87="IB"),Rekenblad!P35,IF(AND(Rekenblad!$C$71=B72,Rekenblad!$C$87="IC"),Rekenblad!Q35,IF(AND(Rekenblad!$C$71=B72,Rekenblad!$C$87="II"),Rekenblad!R35,""))))</f>
        <v/>
      </c>
    </row>
    <row r="52" spans="2:6" x14ac:dyDescent="0.2">
      <c r="B52" s="170">
        <f t="shared" si="3"/>
        <v>2020</v>
      </c>
      <c r="C52" s="182" t="str">
        <f>IF(AND(Rekenblad!$C$71=B73,Rekenblad!$C$87="IA"),Rekenblad!C36,IF(AND(Rekenblad!$C$71=B73,Rekenblad!$C$87="IB"),Rekenblad!D36,IF(AND(Rekenblad!$C$71=B73,Rekenblad!$C$87="IC"),Rekenblad!E36,IF(AND(Rekenblad!$C$71=B73,Rekenblad!$C$87="II"),Rekenblad!F36,""))))</f>
        <v/>
      </c>
      <c r="D52" s="182" t="str">
        <f>IF(AND(Rekenblad!$C$71=B73,Rekenblad!$C$87="IA"),Rekenblad!G36,IF(AND(Rekenblad!$C$71=B73,Rekenblad!$C$87="IB"),Rekenblad!H36,IF(AND(Rekenblad!$C$71=B73,Rekenblad!$C$87="IC"),Rekenblad!I36,IF(AND(Rekenblad!$C$71=B73,Rekenblad!$C$87="II"),Rekenblad!J36,""))))</f>
        <v/>
      </c>
      <c r="E52" s="182" t="str">
        <f>IF(AND(Rekenblad!$C$71=B73,Rekenblad!$C$87="IA"),Rekenblad!K36,IF(AND(Rekenblad!$C$71=B73,Rekenblad!$C$87="IB"),Rekenblad!L36,IF(AND(Rekenblad!$C$71=B73,Rekenblad!$C$87="IC"),Rekenblad!M36,IF(AND(Rekenblad!$C$71=B73,Rekenblad!$C$87="II"),Rekenblad!N36,""))))</f>
        <v/>
      </c>
      <c r="F52" s="182" t="str">
        <f>IF(AND(Rekenblad!$C$71=B73,Rekenblad!$C$87="IA"),Rekenblad!O36,IF(AND(Rekenblad!$C$71=B73,Rekenblad!$C$87="IB"),Rekenblad!P36,IF(AND(Rekenblad!$C$71=B73,Rekenblad!$C$87="IC"),Rekenblad!Q36,IF(AND(Rekenblad!$C$71=B73,Rekenblad!$C$87="II"),Rekenblad!R36,""))))</f>
        <v/>
      </c>
    </row>
    <row r="53" spans="2:6" x14ac:dyDescent="0.2">
      <c r="B53" s="170">
        <f t="shared" si="3"/>
        <v>2021</v>
      </c>
      <c r="C53" s="182" t="str">
        <f>IF(AND(Rekenblad!$C$71=B74,Rekenblad!$C$87="IA"),Rekenblad!C37,IF(AND(Rekenblad!$C$71=B74,Rekenblad!$C$87="IB"),Rekenblad!D37,IF(AND(Rekenblad!$C$71=B74,Rekenblad!$C$87="IC"),Rekenblad!E37,IF(AND(Rekenblad!$C$71=B74,Rekenblad!$C$87="II"),Rekenblad!F37,""))))</f>
        <v/>
      </c>
      <c r="D53" s="182" t="str">
        <f>IF(AND(Rekenblad!$C$71=B74,Rekenblad!$C$87="IA"),Rekenblad!G37,IF(AND(Rekenblad!$C$71=B74,Rekenblad!$C$87="IB"),Rekenblad!H37,IF(AND(Rekenblad!$C$71=B74,Rekenblad!$C$87="IC"),Rekenblad!I37,IF(AND(Rekenblad!$C$71=B74,Rekenblad!$C$87="II"),Rekenblad!J37,""))))</f>
        <v/>
      </c>
      <c r="E53" s="182" t="str">
        <f>IF(AND(Rekenblad!$C$71=B74,Rekenblad!$C$87="IA"),Rekenblad!K37,IF(AND(Rekenblad!$C$71=B74,Rekenblad!$C$87="IB"),Rekenblad!L37,IF(AND(Rekenblad!$C$71=B74,Rekenblad!$C$87="IC"),Rekenblad!M37,IF(AND(Rekenblad!$C$71=B74,Rekenblad!$C$87="II"),Rekenblad!N37,""))))</f>
        <v/>
      </c>
      <c r="F53" s="182" t="str">
        <f>IF(AND(Rekenblad!$C$71=B74,Rekenblad!$C$87="IA"),Rekenblad!O37,IF(AND(Rekenblad!$C$71=B74,Rekenblad!$C$87="IB"),Rekenblad!P37,IF(AND(Rekenblad!$C$71=B74,Rekenblad!$C$87="IC"),Rekenblad!Q37,IF(AND(Rekenblad!$C$71=B74,Rekenblad!$C$87="II"),Rekenblad!R37,""))))</f>
        <v/>
      </c>
    </row>
    <row r="54" spans="2:6" x14ac:dyDescent="0.2">
      <c r="B54" s="170">
        <f t="shared" si="3"/>
        <v>2022</v>
      </c>
      <c r="C54" s="182" t="str">
        <f>IF(AND(Rekenblad!$C$71=B75,Rekenblad!$C$87="IA"),Rekenblad!C38,IF(AND(Rekenblad!$C$71=B75,Rekenblad!$C$87="IB"),Rekenblad!D38,IF(AND(Rekenblad!$C$71=B75,Rekenblad!$C$87="IC"),Rekenblad!E38,IF(AND(Rekenblad!$C$71=B75,Rekenblad!$C$87="II"),Rekenblad!F38,""))))</f>
        <v/>
      </c>
      <c r="D54" s="182" t="str">
        <f>IF(AND(Rekenblad!$C$71=B75,Rekenblad!$C$87="IA"),Rekenblad!G38,IF(AND(Rekenblad!$C$71=B75,Rekenblad!$C$87="IB"),Rekenblad!H38,IF(AND(Rekenblad!$C$71=B75,Rekenblad!$C$87="IC"),Rekenblad!I38,IF(AND(Rekenblad!$C$71=B75,Rekenblad!$C$87="II"),Rekenblad!J38,""))))</f>
        <v/>
      </c>
      <c r="E54" s="182" t="str">
        <f>IF(AND(Rekenblad!$C$71=B75,Rekenblad!$C$87="IA"),Rekenblad!K38,IF(AND(Rekenblad!$C$71=B75,Rekenblad!$C$87="IB"),Rekenblad!L38,IF(AND(Rekenblad!$C$71=B75,Rekenblad!$C$87="IC"),Rekenblad!M38,IF(AND(Rekenblad!$C$71=B75,Rekenblad!$C$87="II"),Rekenblad!N38,""))))</f>
        <v/>
      </c>
      <c r="F54" s="182" t="str">
        <f>IF(AND(Rekenblad!$C$71=B75,Rekenblad!$C$87="IA"),Rekenblad!O38,IF(AND(Rekenblad!$C$71=B75,Rekenblad!$C$87="IB"),Rekenblad!P38,IF(AND(Rekenblad!$C$71=B75,Rekenblad!$C$87="IC"),Rekenblad!Q38,IF(AND(Rekenblad!$C$71=B75,Rekenblad!$C$87="II"),Rekenblad!R38,""))))</f>
        <v/>
      </c>
    </row>
    <row r="55" spans="2:6" x14ac:dyDescent="0.2">
      <c r="B55" s="170">
        <f t="shared" si="3"/>
        <v>2023</v>
      </c>
      <c r="C55" s="182">
        <f>IF(AND(Rekenblad!$C$71=B76,Rekenblad!$C$87="IA"),Rekenblad!C39,IF(AND(Rekenblad!$C$71=B76,Rekenblad!$C$87="IB"),Rekenblad!D39,IF(AND(Rekenblad!$C$71=B76,Rekenblad!$C$87="IC"),Rekenblad!E39,IF(AND(Rekenblad!$C$71=B76,Rekenblad!$C$87="II"),Rekenblad!F39,""))))</f>
        <v>0.54013756908274024</v>
      </c>
      <c r="D55" s="182">
        <f>IF(AND(Rekenblad!$C$71=B76,Rekenblad!$C$87="IA"),Rekenblad!G39,IF(AND(Rekenblad!$C$71=B76,Rekenblad!$C$87="IB"),Rekenblad!H39,IF(AND(Rekenblad!$C$71=B76,Rekenblad!$C$87="IC"),Rekenblad!I39,IF(AND(Rekenblad!$C$71=B76,Rekenblad!$C$87="II"),Rekenblad!J39,""))))</f>
        <v>1.0997328584149602</v>
      </c>
      <c r="E55" s="182">
        <f>IF(AND(Rekenblad!$C$71=B76,Rekenblad!$C$87="IA"),Rekenblad!K39,IF(AND(Rekenblad!$C$71=B76,Rekenblad!$C$87="IB"),Rekenblad!L39,IF(AND(Rekenblad!$C$71=B76,Rekenblad!$C$87="IC"),Rekenblad!M39,IF(AND(Rekenblad!$C$71=B76,Rekenblad!$C$87="II"),Rekenblad!N39,""))))</f>
        <v>0.99019963702359348</v>
      </c>
      <c r="F55" s="182">
        <f>IF(AND(Rekenblad!$C$71=B76,Rekenblad!$C$87="IA"),Rekenblad!O39,IF(AND(Rekenblad!$C$71=B76,Rekenblad!$C$87="IB"),Rekenblad!P39,IF(AND(Rekenblad!$C$71=B76,Rekenblad!$C$87="IC"),Rekenblad!Q39,IF(AND(Rekenblad!$C$71=B76,Rekenblad!$C$87="II"),Rekenblad!R39,""))))</f>
        <v>0.50860869565217393</v>
      </c>
    </row>
    <row r="56" spans="2:6" x14ac:dyDescent="0.2">
      <c r="B56" s="170">
        <f t="shared" si="3"/>
        <v>2024</v>
      </c>
      <c r="C56" s="182" t="str">
        <f>IF(AND(Rekenblad!$C$71=B77,Rekenblad!$C$87="IA"),Rekenblad!C40,IF(AND(Rekenblad!$C$71=B77,Rekenblad!$C$87="IB"),Rekenblad!D40,IF(AND(Rekenblad!$C$71=B77,Rekenblad!$C$87="IC"),Rekenblad!E40,IF(AND(Rekenblad!$C$71=B77,Rekenblad!$C$87="II"),Rekenblad!F40,""))))</f>
        <v/>
      </c>
      <c r="D56" s="182" t="str">
        <f>IF(AND(Rekenblad!$C$71=B77,Rekenblad!$C$87="IA"),Rekenblad!G40,IF(AND(Rekenblad!$C$71=B77,Rekenblad!$C$87="IB"),Rekenblad!H40,IF(AND(Rekenblad!$C$71=B77,Rekenblad!$C$87="IC"),Rekenblad!I40,IF(AND(Rekenblad!$C$71=B77,Rekenblad!$C$87="II"),Rekenblad!J40,""))))</f>
        <v/>
      </c>
      <c r="E56" s="182" t="str">
        <f>IF(AND(Rekenblad!$C$71=B77,Rekenblad!$C$87="IA"),Rekenblad!K40,IF(AND(Rekenblad!$C$71=B77,Rekenblad!$C$87="IB"),Rekenblad!L40,IF(AND(Rekenblad!$C$71=B77,Rekenblad!$C$87="IC"),Rekenblad!M40,IF(AND(Rekenblad!$C$71=B77,Rekenblad!$C$87="II"),Rekenblad!N40,""))))</f>
        <v/>
      </c>
      <c r="F56" s="182" t="str">
        <f>IF(AND(Rekenblad!$C$71=B77,Rekenblad!$C$87="IA"),Rekenblad!O40,IF(AND(Rekenblad!$C$71=B77,Rekenblad!$C$87="IB"),Rekenblad!P40,IF(AND(Rekenblad!$C$71=B77,Rekenblad!$C$87="IC"),Rekenblad!Q40,IF(AND(Rekenblad!$C$71=B77,Rekenblad!$C$87="II"),Rekenblad!R40,""))))</f>
        <v/>
      </c>
    </row>
    <row r="57" spans="2:6" x14ac:dyDescent="0.2">
      <c r="B57" s="170">
        <f t="shared" si="3"/>
        <v>2025</v>
      </c>
      <c r="C57" s="182" t="str">
        <f>IF(AND(Rekenblad!$C$71=B78,Rekenblad!$C$87="IA"),Rekenblad!C41,IF(AND(Rekenblad!$C$71=B78,Rekenblad!$C$87="IB"),Rekenblad!D41,IF(AND(Rekenblad!$C$71=B78,Rekenblad!$C$87="IC"),Rekenblad!E41,IF(AND(Rekenblad!$C$71=B78,Rekenblad!$C$87="II"),Rekenblad!F41,""))))</f>
        <v/>
      </c>
      <c r="D57" s="182" t="str">
        <f>IF(AND(Rekenblad!$C$71=B78,Rekenblad!$C$87="IA"),Rekenblad!G41,IF(AND(Rekenblad!$C$71=B78,Rekenblad!$C$87="IB"),Rekenblad!H41,IF(AND(Rekenblad!$C$71=B78,Rekenblad!$C$87="IC"),Rekenblad!I41,IF(AND(Rekenblad!$C$71=B78,Rekenblad!$C$87="II"),Rekenblad!J41,""))))</f>
        <v/>
      </c>
      <c r="E57" s="182" t="str">
        <f>IF(AND(Rekenblad!$C$71=B78,Rekenblad!$C$87="IA"),Rekenblad!K41,IF(AND(Rekenblad!$C$71=B78,Rekenblad!$C$87="IB"),Rekenblad!L41,IF(AND(Rekenblad!$C$71=B78,Rekenblad!$C$87="IC"),Rekenblad!M41,IF(AND(Rekenblad!$C$71=B78,Rekenblad!$C$87="II"),Rekenblad!N41,""))))</f>
        <v/>
      </c>
      <c r="F57" s="182" t="str">
        <f>IF(AND(Rekenblad!$C$71=B78,Rekenblad!$C$87="IA"),Rekenblad!O41,IF(AND(Rekenblad!$C$71=B78,Rekenblad!$C$87="IB"),Rekenblad!P41,IF(AND(Rekenblad!$C$71=B78,Rekenblad!$C$87="IC"),Rekenblad!Q41,IF(AND(Rekenblad!$C$71=B78,Rekenblad!$C$87="II"),Rekenblad!R41,""))))</f>
        <v/>
      </c>
    </row>
    <row r="58" spans="2:6" x14ac:dyDescent="0.2">
      <c r="B58" s="170">
        <f t="shared" si="3"/>
        <v>2026</v>
      </c>
      <c r="C58" s="182" t="str">
        <f>IF(AND(Rekenblad!$C$71=B79,Rekenblad!$C$87="IA"),Rekenblad!C42,IF(AND(Rekenblad!$C$71=B79,Rekenblad!$C$87="IB"),Rekenblad!D42,IF(AND(Rekenblad!$C$71=B79,Rekenblad!$C$87="IC"),Rekenblad!E42,IF(AND(Rekenblad!$C$71=B79,Rekenblad!$C$87="II"),Rekenblad!F42,""))))</f>
        <v/>
      </c>
      <c r="D58" s="182" t="str">
        <f>IF(AND(Rekenblad!$C$71=B79,Rekenblad!$C$87="IA"),Rekenblad!G42,IF(AND(Rekenblad!$C$71=B79,Rekenblad!$C$87="IB"),Rekenblad!H42,IF(AND(Rekenblad!$C$71=B79,Rekenblad!$C$87="IC"),Rekenblad!I42,IF(AND(Rekenblad!$C$71=B79,Rekenblad!$C$87="II"),Rekenblad!J42,""))))</f>
        <v/>
      </c>
      <c r="E58" s="182" t="str">
        <f>IF(AND(Rekenblad!$C$71=B79,Rekenblad!$C$87="IA"),Rekenblad!K42,IF(AND(Rekenblad!$C$71=B79,Rekenblad!$C$87="IB"),Rekenblad!L42,IF(AND(Rekenblad!$C$71=B79,Rekenblad!$C$87="IC"),Rekenblad!M42,IF(AND(Rekenblad!$C$71=B79,Rekenblad!$C$87="II"),Rekenblad!N42,""))))</f>
        <v/>
      </c>
      <c r="F58" s="182" t="str">
        <f>IF(AND(Rekenblad!$C$71=B79,Rekenblad!$C$87="IA"),Rekenblad!O42,IF(AND(Rekenblad!$C$71=B79,Rekenblad!$C$87="IB"),Rekenblad!P42,IF(AND(Rekenblad!$C$71=B79,Rekenblad!$C$87="IC"),Rekenblad!Q42,IF(AND(Rekenblad!$C$71=B79,Rekenblad!$C$87="II"),Rekenblad!R42,""))))</f>
        <v/>
      </c>
    </row>
    <row r="59" spans="2:6" x14ac:dyDescent="0.2">
      <c r="B59" s="170">
        <f t="shared" si="3"/>
        <v>2027</v>
      </c>
      <c r="C59" s="182" t="str">
        <f>IF(AND(Rekenblad!$C$71=B80,Rekenblad!$C$87="IA"),Rekenblad!C43,IF(AND(Rekenblad!$C$71=B80,Rekenblad!$C$87="IB"),Rekenblad!D43,IF(AND(Rekenblad!$C$71=B80,Rekenblad!$C$87="IC"),Rekenblad!E43,IF(AND(Rekenblad!$C$71=B80,Rekenblad!$C$87="II"),Rekenblad!F43,""))))</f>
        <v/>
      </c>
      <c r="D59" s="182" t="str">
        <f>IF(AND(Rekenblad!$C$71=B80,Rekenblad!$C$87="IA"),Rekenblad!G43,IF(AND(Rekenblad!$C$71=B80,Rekenblad!$C$87="IB"),Rekenblad!H43,IF(AND(Rekenblad!$C$71=B80,Rekenblad!$C$87="IC"),Rekenblad!I43,IF(AND(Rekenblad!$C$71=B80,Rekenblad!$C$87="II"),Rekenblad!J43,""))))</f>
        <v/>
      </c>
      <c r="E59" s="182" t="str">
        <f>IF(AND(Rekenblad!$C$71=B80,Rekenblad!$C$87="IA"),Rekenblad!K43,IF(AND(Rekenblad!$C$71=B80,Rekenblad!$C$87="IB"),Rekenblad!L43,IF(AND(Rekenblad!$C$71=B80,Rekenblad!$C$87="IC"),Rekenblad!M43,IF(AND(Rekenblad!$C$71=B80,Rekenblad!$C$87="II"),Rekenblad!N43,""))))</f>
        <v/>
      </c>
      <c r="F59" s="182" t="str">
        <f>IF(AND(Rekenblad!$C$71=B80,Rekenblad!$C$87="IA"),Rekenblad!O43,IF(AND(Rekenblad!$C$71=B80,Rekenblad!$C$87="IB"),Rekenblad!P43,IF(AND(Rekenblad!$C$71=B80,Rekenblad!$C$87="IC"),Rekenblad!Q43,IF(AND(Rekenblad!$C$71=B80,Rekenblad!$C$87="II"),Rekenblad!R43,""))))</f>
        <v/>
      </c>
    </row>
    <row r="60" spans="2:6" x14ac:dyDescent="0.2">
      <c r="B60" s="170">
        <f t="shared" si="3"/>
        <v>2028</v>
      </c>
      <c r="C60" s="182" t="str">
        <f>IF(AND(Rekenblad!$C$71=B81,Rekenblad!$C$87="IA"),Rekenblad!C44,IF(AND(Rekenblad!$C$71=B81,Rekenblad!$C$87="IB"),Rekenblad!D44,IF(AND(Rekenblad!$C$71=B81,Rekenblad!$C$87="IC"),Rekenblad!E44,IF(AND(Rekenblad!$C$71=B81,Rekenblad!$C$87="II"),Rekenblad!F44,""))))</f>
        <v/>
      </c>
      <c r="D60" s="182" t="str">
        <f>IF(AND(Rekenblad!$C$71=B81,Rekenblad!$C$87="IA"),Rekenblad!G44,IF(AND(Rekenblad!$C$71=B81,Rekenblad!$C$87="IB"),Rekenblad!H44,IF(AND(Rekenblad!$C$71=B81,Rekenblad!$C$87="IC"),Rekenblad!I44,IF(AND(Rekenblad!$C$71=B81,Rekenblad!$C$87="II"),Rekenblad!J44,""))))</f>
        <v/>
      </c>
      <c r="E60" s="182" t="str">
        <f>IF(AND(Rekenblad!$C$71=B81,Rekenblad!$C$87="IA"),Rekenblad!K44,IF(AND(Rekenblad!$C$71=B81,Rekenblad!$C$87="IB"),Rekenblad!L44,IF(AND(Rekenblad!$C$71=B81,Rekenblad!$C$87="IC"),Rekenblad!M44,IF(AND(Rekenblad!$C$71=B81,Rekenblad!$C$87="II"),Rekenblad!N44,""))))</f>
        <v/>
      </c>
      <c r="F60" s="182" t="str">
        <f>IF(AND(Rekenblad!$C$71=B81,Rekenblad!$C$87="IA"),Rekenblad!O44,IF(AND(Rekenblad!$C$71=B81,Rekenblad!$C$87="IB"),Rekenblad!P44,IF(AND(Rekenblad!$C$71=B81,Rekenblad!$C$87="IC"),Rekenblad!Q44,IF(AND(Rekenblad!$C$71=B81,Rekenblad!$C$87="II"),Rekenblad!R44,""))))</f>
        <v/>
      </c>
    </row>
    <row r="61" spans="2:6" x14ac:dyDescent="0.2">
      <c r="B61" s="170">
        <f t="shared" si="3"/>
        <v>2029</v>
      </c>
      <c r="C61" s="182" t="str">
        <f>IF(AND(Rekenblad!$C$71=B82,Rekenblad!$C$87="IA"),Rekenblad!C45,IF(AND(Rekenblad!$C$71=B82,Rekenblad!$C$87="IB"),Rekenblad!D45,IF(AND(Rekenblad!$C$71=B82,Rekenblad!$C$87="IC"),Rekenblad!E45,IF(AND(Rekenblad!$C$71=B82,Rekenblad!$C$87="II"),Rekenblad!F45,""))))</f>
        <v/>
      </c>
      <c r="D61" s="182" t="str">
        <f>IF(AND(Rekenblad!$C$71=B82,Rekenblad!$C$87="IA"),Rekenblad!G45,IF(AND(Rekenblad!$C$71=B82,Rekenblad!$C$87="IB"),Rekenblad!H45,IF(AND(Rekenblad!$C$71=B82,Rekenblad!$C$87="IC"),Rekenblad!I45,IF(AND(Rekenblad!$C$71=B82,Rekenblad!$C$87="II"),Rekenblad!J45,""))))</f>
        <v/>
      </c>
      <c r="E61" s="182" t="str">
        <f>IF(AND(Rekenblad!$C$71=B82,Rekenblad!$C$87="IA"),Rekenblad!K45,IF(AND(Rekenblad!$C$71=B82,Rekenblad!$C$87="IB"),Rekenblad!L45,IF(AND(Rekenblad!$C$71=B82,Rekenblad!$C$87="IC"),Rekenblad!M45,IF(AND(Rekenblad!$C$71=B82,Rekenblad!$C$87="II"),Rekenblad!N45,""))))</f>
        <v/>
      </c>
      <c r="F61" s="182" t="str">
        <f>IF(AND(Rekenblad!$C$71=B82,Rekenblad!$C$87="IA"),Rekenblad!O45,IF(AND(Rekenblad!$C$71=B82,Rekenblad!$C$87="IB"),Rekenblad!P45,IF(AND(Rekenblad!$C$71=B82,Rekenblad!$C$87="IC"),Rekenblad!Q45,IF(AND(Rekenblad!$C$71=B82,Rekenblad!$C$87="II"),Rekenblad!R45,""))))</f>
        <v/>
      </c>
    </row>
    <row r="62" spans="2:6" ht="13.5" thickBot="1" x14ac:dyDescent="0.25">
      <c r="B62" s="175">
        <f t="shared" si="3"/>
        <v>2030</v>
      </c>
      <c r="C62" s="183" t="str">
        <f>IF(AND(Rekenblad!$C$71=B83,Rekenblad!$C$87="IA"),Rekenblad!C46,IF(AND(Rekenblad!$C$71=B83,Rekenblad!$C$87="IB"),Rekenblad!D46,IF(AND(Rekenblad!$C$71=B83,Rekenblad!$C$87="IC"),Rekenblad!E46,IF(AND(Rekenblad!$C$71=B83,Rekenblad!$C$87="II"),Rekenblad!F46,""))))</f>
        <v/>
      </c>
      <c r="D62" s="183" t="str">
        <f>IF(AND(Rekenblad!$C$71=B83,Rekenblad!$C$87="IA"),Rekenblad!G46,IF(AND(Rekenblad!$C$71=B83,Rekenblad!$C$87="IB"),Rekenblad!H46,IF(AND(Rekenblad!$C$71=B83,Rekenblad!$C$87="IC"),Rekenblad!I46,IF(AND(Rekenblad!$C$71=B83,Rekenblad!$C$87="II"),Rekenblad!J46,""))))</f>
        <v/>
      </c>
      <c r="E62" s="183" t="str">
        <f>IF(AND(Rekenblad!$C$71=B83,Rekenblad!$C$87="IA"),Rekenblad!K46,IF(AND(Rekenblad!$C$71=B83,Rekenblad!$C$87="IB"),Rekenblad!L46,IF(AND(Rekenblad!$C$71=B83,Rekenblad!$C$87="IC"),Rekenblad!M46,IF(AND(Rekenblad!$C$71=B83,Rekenblad!$C$87="II"),Rekenblad!N46,""))))</f>
        <v/>
      </c>
      <c r="F62" s="183" t="str">
        <f>IF(AND(Rekenblad!$C$71=B83,Rekenblad!$C$87="IA"),Rekenblad!O46,IF(AND(Rekenblad!$C$71=B83,Rekenblad!$C$87="IB"),Rekenblad!P46,IF(AND(Rekenblad!$C$71=B83,Rekenblad!$C$87="IC"),Rekenblad!Q46,IF(AND(Rekenblad!$C$71=B83,Rekenblad!$C$87="II"),Rekenblad!R46,""))))</f>
        <v/>
      </c>
    </row>
    <row r="64" spans="2:6" ht="13.5" thickBot="1" x14ac:dyDescent="0.25"/>
    <row r="65" spans="2:5" x14ac:dyDescent="0.2">
      <c r="B65" s="184" t="s">
        <v>39</v>
      </c>
      <c r="C65" s="245" t="s">
        <v>35</v>
      </c>
      <c r="D65" s="246"/>
      <c r="E65" s="185" t="str">
        <f>IF(OR(Rekenblad!$C$71=B72,Rekenblad!$C$71=B73,Rekenblad!$C$71=B74,Rekenblad!$C$71=B75,Rekenblad!$C$71=B76,Rekenblad!$C$71=B77,Rekenblad!$C$71=B78,Rekenblad!$C$71=B79,Rekenblad!$C$71=B80,Rekenblad!$C$71=B81,Rekenblad!$C$71=B82,Rekenblad!C71=B83),"OK","Onjuiste invoer, kies een jaar tussen 2019 tm 2030")</f>
        <v>OK</v>
      </c>
    </row>
    <row r="66" spans="2:5" x14ac:dyDescent="0.2">
      <c r="B66" s="186"/>
      <c r="C66" s="247" t="s">
        <v>40</v>
      </c>
      <c r="D66" s="248"/>
      <c r="E66" s="187" t="str">
        <f>IF(OR(Rekenblad!C87="IA",Rekenblad!C87="IB",Rekenblad!C87="IC",Rekenblad!C87="II"),"OK","Onjuiste invoer, kies 'Buitenweg algemeen', 'Stad minder congestie', 'Stad normaal', of 'Stad stagnerend'")</f>
        <v>OK</v>
      </c>
    </row>
    <row r="67" spans="2:5" ht="13.5" thickBot="1" x14ac:dyDescent="0.25">
      <c r="B67" s="188"/>
      <c r="C67" s="249" t="s">
        <v>36</v>
      </c>
      <c r="D67" s="250"/>
      <c r="E67" s="189" t="str">
        <f>IF(OR(Voorblad!D32&lt;0.97,Voorblad!D32&gt;1.02),"Onjuiste invoer, som groter of kleiner dan 1","OK")</f>
        <v>OK</v>
      </c>
    </row>
    <row r="69" spans="2:5" ht="13.5" thickBot="1" x14ac:dyDescent="0.25"/>
    <row r="70" spans="2:5" x14ac:dyDescent="0.2">
      <c r="B70" s="236" t="s">
        <v>59</v>
      </c>
      <c r="C70" s="237"/>
    </row>
    <row r="71" spans="2:5" x14ac:dyDescent="0.2">
      <c r="B71" s="190">
        <v>5</v>
      </c>
      <c r="C71" s="191">
        <f>INDEX(B72:B83,B71)</f>
        <v>2023</v>
      </c>
    </row>
    <row r="72" spans="2:5" x14ac:dyDescent="0.2">
      <c r="B72" s="192">
        <v>2019</v>
      </c>
      <c r="C72" s="193"/>
    </row>
    <row r="73" spans="2:5" x14ac:dyDescent="0.2">
      <c r="B73" s="192">
        <v>2020</v>
      </c>
      <c r="C73" s="193"/>
    </row>
    <row r="74" spans="2:5" x14ac:dyDescent="0.2">
      <c r="B74" s="192">
        <v>2021</v>
      </c>
      <c r="C74" s="193"/>
    </row>
    <row r="75" spans="2:5" x14ac:dyDescent="0.2">
      <c r="B75" s="192">
        <v>2022</v>
      </c>
      <c r="C75" s="193"/>
    </row>
    <row r="76" spans="2:5" x14ac:dyDescent="0.2">
      <c r="B76" s="192">
        <v>2023</v>
      </c>
      <c r="C76" s="193"/>
    </row>
    <row r="77" spans="2:5" x14ac:dyDescent="0.2">
      <c r="B77" s="192">
        <v>2024</v>
      </c>
      <c r="C77" s="193"/>
    </row>
    <row r="78" spans="2:5" x14ac:dyDescent="0.2">
      <c r="B78" s="192">
        <v>2025</v>
      </c>
      <c r="C78" s="193"/>
    </row>
    <row r="79" spans="2:5" x14ac:dyDescent="0.2">
      <c r="B79" s="192">
        <v>2026</v>
      </c>
      <c r="C79" s="193"/>
    </row>
    <row r="80" spans="2:5" x14ac:dyDescent="0.2">
      <c r="B80" s="192">
        <v>2027</v>
      </c>
      <c r="C80" s="193"/>
    </row>
    <row r="81" spans="2:4" x14ac:dyDescent="0.2">
      <c r="B81" s="192">
        <v>2028</v>
      </c>
      <c r="C81" s="193"/>
    </row>
    <row r="82" spans="2:4" x14ac:dyDescent="0.2">
      <c r="B82" s="192">
        <v>2029</v>
      </c>
      <c r="C82" s="193"/>
    </row>
    <row r="83" spans="2:4" ht="13.5" thickBot="1" x14ac:dyDescent="0.25">
      <c r="B83" s="194">
        <v>2030</v>
      </c>
      <c r="C83" s="195"/>
    </row>
    <row r="84" spans="2:4" x14ac:dyDescent="0.2">
      <c r="B84" s="196"/>
      <c r="C84" s="196"/>
    </row>
    <row r="85" spans="2:4" ht="13.5" thickBot="1" x14ac:dyDescent="0.25"/>
    <row r="86" spans="2:4" x14ac:dyDescent="0.2">
      <c r="B86" s="236" t="s">
        <v>60</v>
      </c>
      <c r="C86" s="237"/>
      <c r="D86" s="123" t="s">
        <v>97</v>
      </c>
    </row>
    <row r="87" spans="2:4" x14ac:dyDescent="0.2">
      <c r="B87" s="190">
        <v>4</v>
      </c>
      <c r="C87" s="191" t="str">
        <f>INDEX(C88:C91,B87)</f>
        <v>IA</v>
      </c>
    </row>
    <row r="88" spans="2:4" x14ac:dyDescent="0.2">
      <c r="B88" s="197" t="s">
        <v>52</v>
      </c>
      <c r="C88" s="193" t="s">
        <v>68</v>
      </c>
      <c r="D88" s="198" t="s">
        <v>44</v>
      </c>
    </row>
    <row r="89" spans="2:4" x14ac:dyDescent="0.2">
      <c r="B89" s="199" t="s">
        <v>55</v>
      </c>
      <c r="C89" s="193" t="s">
        <v>67</v>
      </c>
      <c r="D89" s="198" t="s">
        <v>43</v>
      </c>
    </row>
    <row r="90" spans="2:4" x14ac:dyDescent="0.2">
      <c r="B90" s="199" t="s">
        <v>53</v>
      </c>
      <c r="C90" s="193" t="s">
        <v>66</v>
      </c>
      <c r="D90" s="198" t="s">
        <v>42</v>
      </c>
    </row>
    <row r="91" spans="2:4" ht="13.5" thickBot="1" x14ac:dyDescent="0.25">
      <c r="B91" s="200" t="s">
        <v>54</v>
      </c>
      <c r="C91" s="195" t="s">
        <v>65</v>
      </c>
      <c r="D91" s="198" t="s">
        <v>41</v>
      </c>
    </row>
  </sheetData>
  <mergeCells count="15">
    <mergeCell ref="G33:J33"/>
    <mergeCell ref="K33:N33"/>
    <mergeCell ref="G5:J5"/>
    <mergeCell ref="K5:N5"/>
    <mergeCell ref="O5:R5"/>
    <mergeCell ref="O33:R33"/>
    <mergeCell ref="B86:C86"/>
    <mergeCell ref="A5:B5"/>
    <mergeCell ref="C5:F5"/>
    <mergeCell ref="C33:F33"/>
    <mergeCell ref="B33:B34"/>
    <mergeCell ref="C65:D65"/>
    <mergeCell ref="C66:D66"/>
    <mergeCell ref="C67:D67"/>
    <mergeCell ref="B70:C70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70" fitToHeight="3" orientation="landscape" r:id="rId1"/>
  <headerFooter alignWithMargins="0"/>
  <rowBreaks count="1" manualBreakCount="1">
    <brk id="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80" zoomScaleNormal="80" workbookViewId="0">
      <selection activeCell="C10" sqref="C10:R27"/>
    </sheetView>
  </sheetViews>
  <sheetFormatPr defaultRowHeight="12.75" x14ac:dyDescent="0.2"/>
  <cols>
    <col min="1" max="1" width="19.42578125" customWidth="1"/>
    <col min="2" max="2" width="30.5703125" customWidth="1"/>
  </cols>
  <sheetData>
    <row r="1" spans="1:18" ht="18" x14ac:dyDescent="0.25">
      <c r="A1" s="57" t="s">
        <v>80</v>
      </c>
    </row>
    <row r="4" spans="1:18" ht="15.75" x14ac:dyDescent="0.25">
      <c r="A4" s="56" t="s">
        <v>110</v>
      </c>
      <c r="B4" s="118" t="s">
        <v>95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8" ht="16.5" thickBot="1" x14ac:dyDescent="0.3">
      <c r="A5" s="54" t="s">
        <v>64</v>
      </c>
      <c r="B5" s="8"/>
      <c r="C5" s="1"/>
      <c r="D5" s="1"/>
      <c r="E5" s="1"/>
      <c r="F5" s="55"/>
      <c r="G5" s="55"/>
      <c r="H5" s="1"/>
      <c r="I5" s="1"/>
      <c r="J5" s="1"/>
      <c r="K5" s="1"/>
      <c r="L5" s="55"/>
      <c r="M5" s="55"/>
      <c r="N5" s="55"/>
    </row>
    <row r="6" spans="1:18" x14ac:dyDescent="0.2">
      <c r="A6" s="2" t="s">
        <v>8</v>
      </c>
      <c r="B6" s="3" t="s">
        <v>9</v>
      </c>
      <c r="C6" s="59" t="s">
        <v>69</v>
      </c>
      <c r="D6" s="60"/>
      <c r="E6" s="60"/>
      <c r="F6" s="61"/>
      <c r="G6" s="60" t="s">
        <v>107</v>
      </c>
      <c r="H6" s="60"/>
      <c r="I6" s="60"/>
      <c r="J6" s="60"/>
      <c r="K6" s="209" t="s">
        <v>70</v>
      </c>
      <c r="L6" s="60"/>
      <c r="M6" s="60"/>
      <c r="N6" s="61"/>
      <c r="O6" s="209" t="s">
        <v>106</v>
      </c>
      <c r="P6" s="60"/>
      <c r="Q6" s="60"/>
      <c r="R6" s="61"/>
    </row>
    <row r="7" spans="1:18" x14ac:dyDescent="0.2">
      <c r="A7" s="4"/>
      <c r="B7" s="5"/>
      <c r="C7" s="210"/>
      <c r="D7" s="55"/>
      <c r="E7" s="55"/>
      <c r="F7" s="63"/>
      <c r="G7" s="211"/>
      <c r="H7" s="1"/>
      <c r="I7" s="55"/>
      <c r="J7" s="55"/>
      <c r="K7" s="210"/>
      <c r="L7" s="1"/>
      <c r="M7" s="64"/>
      <c r="N7" s="63"/>
      <c r="O7" s="211"/>
      <c r="P7" s="1"/>
      <c r="Q7" s="64"/>
      <c r="R7" s="63"/>
    </row>
    <row r="8" spans="1:18" x14ac:dyDescent="0.2">
      <c r="A8" s="4"/>
      <c r="B8" s="5"/>
      <c r="C8" s="62"/>
      <c r="D8" s="55"/>
      <c r="E8" s="55"/>
      <c r="F8" s="63"/>
      <c r="G8" s="55"/>
      <c r="H8" s="55"/>
      <c r="I8" s="55"/>
      <c r="J8" s="55"/>
      <c r="K8" s="62"/>
      <c r="L8" s="64"/>
      <c r="M8" s="64"/>
      <c r="N8" s="63"/>
      <c r="O8" s="62"/>
      <c r="P8" s="64"/>
      <c r="Q8" s="64"/>
      <c r="R8" s="63"/>
    </row>
    <row r="9" spans="1:18" ht="13.5" thickBot="1" x14ac:dyDescent="0.25">
      <c r="A9" s="6"/>
      <c r="B9" s="7"/>
      <c r="C9" s="65" t="s">
        <v>65</v>
      </c>
      <c r="D9" s="58" t="s">
        <v>66</v>
      </c>
      <c r="E9" s="58" t="s">
        <v>67</v>
      </c>
      <c r="F9" s="66" t="s">
        <v>68</v>
      </c>
      <c r="G9" s="65" t="s">
        <v>65</v>
      </c>
      <c r="H9" s="58" t="s">
        <v>66</v>
      </c>
      <c r="I9" s="58" t="s">
        <v>67</v>
      </c>
      <c r="J9" s="66" t="s">
        <v>68</v>
      </c>
      <c r="K9" s="65" t="s">
        <v>65</v>
      </c>
      <c r="L9" s="58" t="s">
        <v>66</v>
      </c>
      <c r="M9" s="58" t="s">
        <v>67</v>
      </c>
      <c r="N9" s="66" t="s">
        <v>68</v>
      </c>
      <c r="O9" s="65" t="s">
        <v>65</v>
      </c>
      <c r="P9" s="58" t="s">
        <v>66</v>
      </c>
      <c r="Q9" s="58" t="s">
        <v>67</v>
      </c>
      <c r="R9" s="66" t="s">
        <v>68</v>
      </c>
    </row>
    <row r="10" spans="1:18" x14ac:dyDescent="0.2">
      <c r="A10" s="72" t="s">
        <v>5</v>
      </c>
      <c r="B10" s="73" t="s">
        <v>77</v>
      </c>
      <c r="C10" s="74"/>
      <c r="D10" s="75"/>
      <c r="E10" s="75"/>
      <c r="F10" s="76"/>
      <c r="G10" s="77"/>
      <c r="H10" s="77"/>
      <c r="I10" s="77"/>
      <c r="J10" s="77"/>
      <c r="K10" s="78"/>
      <c r="L10" s="75"/>
      <c r="M10" s="75"/>
      <c r="N10" s="76"/>
      <c r="O10" s="214"/>
      <c r="P10" s="215"/>
      <c r="Q10" s="215"/>
      <c r="R10" s="216"/>
    </row>
    <row r="11" spans="1:18" ht="13.5" thickBot="1" x14ac:dyDescent="0.25">
      <c r="A11" s="79"/>
      <c r="B11" s="80" t="s">
        <v>10</v>
      </c>
      <c r="C11" s="81"/>
      <c r="D11" s="82"/>
      <c r="E11" s="82"/>
      <c r="F11" s="83"/>
      <c r="G11" s="84"/>
      <c r="H11" s="84"/>
      <c r="I11" s="84"/>
      <c r="J11" s="84"/>
      <c r="K11" s="85"/>
      <c r="L11" s="82"/>
      <c r="M11" s="82"/>
      <c r="N11" s="83"/>
      <c r="O11" s="217"/>
      <c r="P11" s="218"/>
      <c r="Q11" s="218"/>
      <c r="R11" s="219"/>
    </row>
    <row r="12" spans="1:18" ht="13.5" thickBot="1" x14ac:dyDescent="0.25">
      <c r="A12" s="80" t="s">
        <v>6</v>
      </c>
      <c r="B12" s="80" t="s">
        <v>10</v>
      </c>
      <c r="C12" s="81"/>
      <c r="D12" s="82"/>
      <c r="E12" s="82"/>
      <c r="F12" s="82"/>
      <c r="G12" s="81"/>
      <c r="H12" s="84"/>
      <c r="I12" s="84"/>
      <c r="J12" s="86"/>
      <c r="K12" s="82"/>
      <c r="L12" s="82"/>
      <c r="M12" s="82"/>
      <c r="N12" s="83"/>
      <c r="O12" s="218"/>
      <c r="P12" s="218"/>
      <c r="Q12" s="218"/>
      <c r="R12" s="219"/>
    </row>
    <row r="13" spans="1:18" x14ac:dyDescent="0.2">
      <c r="A13" s="87" t="s">
        <v>7</v>
      </c>
      <c r="B13" s="87" t="s">
        <v>10</v>
      </c>
      <c r="C13" s="74"/>
      <c r="D13" s="75"/>
      <c r="E13" s="75"/>
      <c r="F13" s="75"/>
      <c r="G13" s="78"/>
      <c r="H13" s="75"/>
      <c r="I13" s="75"/>
      <c r="J13" s="75"/>
      <c r="K13" s="78"/>
      <c r="L13" s="75"/>
      <c r="M13" s="75"/>
      <c r="N13" s="76"/>
      <c r="O13" s="214"/>
      <c r="P13" s="215"/>
      <c r="Q13" s="215"/>
      <c r="R13" s="216"/>
    </row>
    <row r="14" spans="1:18" x14ac:dyDescent="0.2">
      <c r="A14" s="87"/>
      <c r="B14" s="87" t="s">
        <v>11</v>
      </c>
      <c r="C14" s="88"/>
      <c r="D14" s="89"/>
      <c r="E14" s="89"/>
      <c r="F14" s="89"/>
      <c r="G14" s="90"/>
      <c r="H14" s="89"/>
      <c r="I14" s="89"/>
      <c r="J14" s="89"/>
      <c r="K14" s="90"/>
      <c r="L14" s="89"/>
      <c r="M14" s="89"/>
      <c r="N14" s="91"/>
      <c r="O14" s="220"/>
      <c r="P14" s="221"/>
      <c r="Q14" s="221"/>
      <c r="R14" s="222"/>
    </row>
    <row r="15" spans="1:18" ht="13.5" thickBot="1" x14ac:dyDescent="0.25">
      <c r="A15" s="87"/>
      <c r="B15" s="87" t="s">
        <v>12</v>
      </c>
      <c r="C15" s="81"/>
      <c r="D15" s="82"/>
      <c r="E15" s="82"/>
      <c r="F15" s="82"/>
      <c r="G15" s="85"/>
      <c r="H15" s="82"/>
      <c r="I15" s="82"/>
      <c r="J15" s="82"/>
      <c r="K15" s="85"/>
      <c r="L15" s="82"/>
      <c r="M15" s="82"/>
      <c r="N15" s="83"/>
      <c r="O15" s="217"/>
      <c r="P15" s="218"/>
      <c r="Q15" s="218"/>
      <c r="R15" s="219"/>
    </row>
    <row r="16" spans="1:18" x14ac:dyDescent="0.2">
      <c r="A16" s="73" t="s">
        <v>0</v>
      </c>
      <c r="B16" s="73" t="s">
        <v>10</v>
      </c>
      <c r="C16" s="88"/>
      <c r="D16" s="89"/>
      <c r="E16" s="89"/>
      <c r="F16" s="89"/>
      <c r="G16" s="90"/>
      <c r="H16" s="89"/>
      <c r="I16" s="89"/>
      <c r="J16" s="89"/>
      <c r="K16" s="90"/>
      <c r="L16" s="89"/>
      <c r="M16" s="89"/>
      <c r="N16" s="91"/>
      <c r="O16" s="220"/>
      <c r="P16" s="221"/>
      <c r="Q16" s="221"/>
      <c r="R16" s="222"/>
    </row>
    <row r="17" spans="1:18" x14ac:dyDescent="0.2">
      <c r="A17" s="87"/>
      <c r="B17" s="87" t="s">
        <v>11</v>
      </c>
      <c r="C17" s="88"/>
      <c r="D17" s="89"/>
      <c r="E17" s="89"/>
      <c r="F17" s="89"/>
      <c r="G17" s="90"/>
      <c r="H17" s="89"/>
      <c r="I17" s="89"/>
      <c r="J17" s="89"/>
      <c r="K17" s="90"/>
      <c r="L17" s="89"/>
      <c r="M17" s="89"/>
      <c r="N17" s="91"/>
      <c r="O17" s="220"/>
      <c r="P17" s="221"/>
      <c r="Q17" s="221"/>
      <c r="R17" s="222"/>
    </row>
    <row r="18" spans="1:18" x14ac:dyDescent="0.2">
      <c r="A18" s="87"/>
      <c r="B18" s="87" t="s">
        <v>12</v>
      </c>
      <c r="C18" s="88"/>
      <c r="D18" s="89"/>
      <c r="E18" s="89"/>
      <c r="F18" s="89"/>
      <c r="G18" s="90"/>
      <c r="H18" s="89"/>
      <c r="I18" s="89"/>
      <c r="J18" s="89"/>
      <c r="K18" s="90"/>
      <c r="L18" s="89"/>
      <c r="M18" s="89"/>
      <c r="N18" s="91"/>
      <c r="O18" s="220"/>
      <c r="P18" s="221"/>
      <c r="Q18" s="221"/>
      <c r="R18" s="222"/>
    </row>
    <row r="19" spans="1:18" ht="13.5" thickBot="1" x14ac:dyDescent="0.25">
      <c r="A19" s="80"/>
      <c r="B19" s="80" t="s">
        <v>13</v>
      </c>
      <c r="C19" s="88"/>
      <c r="D19" s="89"/>
      <c r="E19" s="89"/>
      <c r="F19" s="89"/>
      <c r="G19" s="90"/>
      <c r="H19" s="89"/>
      <c r="I19" s="89"/>
      <c r="J19" s="89"/>
      <c r="K19" s="90"/>
      <c r="L19" s="89"/>
      <c r="M19" s="89"/>
      <c r="N19" s="91"/>
      <c r="O19" s="220"/>
      <c r="P19" s="221"/>
      <c r="Q19" s="221"/>
      <c r="R19" s="222"/>
    </row>
    <row r="20" spans="1:18" x14ac:dyDescent="0.2">
      <c r="A20" s="73" t="s">
        <v>1</v>
      </c>
      <c r="B20" s="73" t="s">
        <v>14</v>
      </c>
      <c r="C20" s="74"/>
      <c r="D20" s="75"/>
      <c r="E20" s="75"/>
      <c r="F20" s="75"/>
      <c r="G20" s="78"/>
      <c r="H20" s="75"/>
      <c r="I20" s="75"/>
      <c r="J20" s="75"/>
      <c r="K20" s="78"/>
      <c r="L20" s="75"/>
      <c r="M20" s="75"/>
      <c r="N20" s="76"/>
      <c r="O20" s="214"/>
      <c r="P20" s="215"/>
      <c r="Q20" s="215"/>
      <c r="R20" s="216"/>
    </row>
    <row r="21" spans="1:18" x14ac:dyDescent="0.2">
      <c r="A21" s="87"/>
      <c r="B21" s="87" t="s">
        <v>15</v>
      </c>
      <c r="C21" s="88"/>
      <c r="D21" s="89"/>
      <c r="E21" s="89"/>
      <c r="F21" s="89"/>
      <c r="G21" s="90"/>
      <c r="H21" s="89"/>
      <c r="I21" s="89"/>
      <c r="J21" s="89"/>
      <c r="K21" s="90"/>
      <c r="L21" s="89"/>
      <c r="M21" s="89"/>
      <c r="N21" s="91"/>
      <c r="O21" s="220"/>
      <c r="P21" s="221"/>
      <c r="Q21" s="221"/>
      <c r="R21" s="222"/>
    </row>
    <row r="22" spans="1:18" ht="13.5" thickBot="1" x14ac:dyDescent="0.25">
      <c r="A22" s="80"/>
      <c r="B22" s="80" t="s">
        <v>18</v>
      </c>
      <c r="C22" s="81"/>
      <c r="D22" s="82"/>
      <c r="E22" s="82"/>
      <c r="F22" s="82"/>
      <c r="G22" s="85"/>
      <c r="H22" s="82"/>
      <c r="I22" s="82"/>
      <c r="J22" s="83"/>
      <c r="K22" s="82"/>
      <c r="L22" s="82"/>
      <c r="M22" s="82"/>
      <c r="N22" s="83"/>
      <c r="O22" s="218"/>
      <c r="P22" s="218"/>
      <c r="Q22" s="218"/>
      <c r="R22" s="219"/>
    </row>
    <row r="23" spans="1:18" x14ac:dyDescent="0.2">
      <c r="A23" s="73" t="s">
        <v>2</v>
      </c>
      <c r="B23" s="73" t="s">
        <v>14</v>
      </c>
      <c r="C23" s="88"/>
      <c r="D23" s="89"/>
      <c r="E23" s="89"/>
      <c r="F23" s="89"/>
      <c r="G23" s="90"/>
      <c r="H23" s="89"/>
      <c r="I23" s="89"/>
      <c r="J23" s="89"/>
      <c r="K23" s="90"/>
      <c r="L23" s="89"/>
      <c r="M23" s="89"/>
      <c r="N23" s="91"/>
      <c r="O23" s="220"/>
      <c r="P23" s="221"/>
      <c r="Q23" s="221"/>
      <c r="R23" s="222"/>
    </row>
    <row r="24" spans="1:18" ht="13.5" thickBot="1" x14ac:dyDescent="0.25">
      <c r="A24" s="87"/>
      <c r="B24" s="87" t="s">
        <v>15</v>
      </c>
      <c r="C24" s="88"/>
      <c r="D24" s="89"/>
      <c r="E24" s="89"/>
      <c r="F24" s="89"/>
      <c r="G24" s="90"/>
      <c r="H24" s="89"/>
      <c r="I24" s="89"/>
      <c r="J24" s="89"/>
      <c r="K24" s="90"/>
      <c r="L24" s="89"/>
      <c r="M24" s="89"/>
      <c r="N24" s="91"/>
      <c r="O24" s="220"/>
      <c r="P24" s="221"/>
      <c r="Q24" s="221"/>
      <c r="R24" s="222"/>
    </row>
    <row r="25" spans="1:18" x14ac:dyDescent="0.2">
      <c r="A25" s="73" t="s">
        <v>4</v>
      </c>
      <c r="B25" s="73" t="s">
        <v>16</v>
      </c>
      <c r="C25" s="74"/>
      <c r="D25" s="75"/>
      <c r="E25" s="75"/>
      <c r="F25" s="75"/>
      <c r="G25" s="78"/>
      <c r="H25" s="75"/>
      <c r="I25" s="75"/>
      <c r="J25" s="75"/>
      <c r="K25" s="78"/>
      <c r="L25" s="75"/>
      <c r="M25" s="75"/>
      <c r="N25" s="76"/>
      <c r="O25" s="214"/>
      <c r="P25" s="215"/>
      <c r="Q25" s="215"/>
      <c r="R25" s="216"/>
    </row>
    <row r="26" spans="1:18" x14ac:dyDescent="0.2">
      <c r="A26" s="87"/>
      <c r="B26" s="87" t="s">
        <v>17</v>
      </c>
      <c r="C26" s="88"/>
      <c r="D26" s="89"/>
      <c r="E26" s="89"/>
      <c r="F26" s="89"/>
      <c r="G26" s="90"/>
      <c r="H26" s="89"/>
      <c r="I26" s="89"/>
      <c r="J26" s="89"/>
      <c r="K26" s="90"/>
      <c r="L26" s="89"/>
      <c r="M26" s="89"/>
      <c r="N26" s="91"/>
      <c r="O26" s="220"/>
      <c r="P26" s="221"/>
      <c r="Q26" s="221"/>
      <c r="R26" s="222"/>
    </row>
    <row r="27" spans="1:18" ht="13.5" thickBot="1" x14ac:dyDescent="0.25">
      <c r="A27" s="87"/>
      <c r="B27" s="87" t="s">
        <v>18</v>
      </c>
      <c r="C27" s="81"/>
      <c r="D27" s="82"/>
      <c r="E27" s="82"/>
      <c r="F27" s="82"/>
      <c r="G27" s="85"/>
      <c r="H27" s="82"/>
      <c r="I27" s="82"/>
      <c r="J27" s="82"/>
      <c r="K27" s="85"/>
      <c r="L27" s="82"/>
      <c r="M27" s="82"/>
      <c r="N27" s="83"/>
      <c r="O27" s="217"/>
      <c r="P27" s="218"/>
      <c r="Q27" s="218"/>
      <c r="R27" s="219"/>
    </row>
    <row r="28" spans="1:18" x14ac:dyDescent="0.2">
      <c r="A28" s="92" t="s">
        <v>3</v>
      </c>
      <c r="B28" s="93" t="s">
        <v>10</v>
      </c>
      <c r="C28" s="77">
        <v>1.43</v>
      </c>
      <c r="D28" s="77">
        <v>0.72</v>
      </c>
      <c r="E28" s="77">
        <v>0.73</v>
      </c>
      <c r="F28" s="76">
        <v>0.61</v>
      </c>
      <c r="G28" s="77">
        <v>0.39</v>
      </c>
      <c r="H28" s="77">
        <v>0.24</v>
      </c>
      <c r="I28" s="77">
        <v>0.17</v>
      </c>
      <c r="J28" s="75">
        <v>0.15</v>
      </c>
      <c r="K28" s="74">
        <v>0.11</v>
      </c>
      <c r="L28" s="77">
        <v>0.11</v>
      </c>
      <c r="M28" s="77">
        <v>0.11</v>
      </c>
      <c r="N28" s="76">
        <v>0.06</v>
      </c>
      <c r="O28" s="223">
        <v>0.03</v>
      </c>
      <c r="P28" s="224">
        <v>0.03</v>
      </c>
      <c r="Q28" s="224">
        <v>0.03</v>
      </c>
      <c r="R28" s="216">
        <v>0.02</v>
      </c>
    </row>
    <row r="29" spans="1:18" ht="13.5" thickBot="1" x14ac:dyDescent="0.25">
      <c r="A29" s="94"/>
      <c r="B29" s="95" t="s">
        <v>73</v>
      </c>
      <c r="C29" s="84">
        <v>1.43</v>
      </c>
      <c r="D29" s="84">
        <v>0.72</v>
      </c>
      <c r="E29" s="84">
        <v>0.73</v>
      </c>
      <c r="F29" s="83">
        <v>0.61</v>
      </c>
      <c r="G29" s="84">
        <v>0.39</v>
      </c>
      <c r="H29" s="84">
        <v>0.24</v>
      </c>
      <c r="I29" s="84">
        <v>0.17</v>
      </c>
      <c r="J29" s="82">
        <v>0.15</v>
      </c>
      <c r="K29" s="81">
        <v>0.11</v>
      </c>
      <c r="L29" s="84">
        <v>0.11</v>
      </c>
      <c r="M29" s="84">
        <v>0.11</v>
      </c>
      <c r="N29" s="83">
        <v>0.06</v>
      </c>
      <c r="O29" s="225">
        <v>0.03</v>
      </c>
      <c r="P29" s="226">
        <v>0.03</v>
      </c>
      <c r="Q29" s="226">
        <v>0.03</v>
      </c>
      <c r="R29" s="219">
        <v>0.02</v>
      </c>
    </row>
    <row r="30" spans="1:18" x14ac:dyDescent="0.2">
      <c r="A30" s="96" t="s">
        <v>72</v>
      </c>
      <c r="B30" s="97" t="s">
        <v>78</v>
      </c>
      <c r="C30" s="98">
        <v>0</v>
      </c>
      <c r="D30" s="98">
        <v>0</v>
      </c>
      <c r="E30" s="98">
        <v>0</v>
      </c>
      <c r="F30" s="91">
        <v>0</v>
      </c>
      <c r="G30" s="98">
        <v>0</v>
      </c>
      <c r="H30" s="98">
        <v>0</v>
      </c>
      <c r="I30" s="98">
        <v>0</v>
      </c>
      <c r="J30" s="89">
        <v>0</v>
      </c>
      <c r="K30" s="233">
        <v>9.2399999999999996E-2</v>
      </c>
      <c r="L30" s="233">
        <v>9.2399999999999996E-2</v>
      </c>
      <c r="M30" s="233">
        <v>9.2399999999999996E-2</v>
      </c>
      <c r="N30" s="91">
        <v>5.0800000000000005E-2</v>
      </c>
      <c r="O30" s="227">
        <v>1.4899999999999998E-2</v>
      </c>
      <c r="P30" s="228">
        <v>1.4899999999999998E-2</v>
      </c>
      <c r="Q30" s="228">
        <v>1.4899999999999998E-2</v>
      </c>
      <c r="R30" s="234">
        <v>8.2000000000000007E-3</v>
      </c>
    </row>
    <row r="31" spans="1:18" ht="13.5" thickBot="1" x14ac:dyDescent="0.25">
      <c r="A31" s="94"/>
      <c r="B31" s="95" t="s">
        <v>79</v>
      </c>
      <c r="C31" s="81">
        <v>0</v>
      </c>
      <c r="D31" s="84">
        <v>0</v>
      </c>
      <c r="E31" s="84">
        <v>0</v>
      </c>
      <c r="F31" s="83">
        <v>0</v>
      </c>
      <c r="G31" s="84">
        <v>0</v>
      </c>
      <c r="H31" s="84">
        <v>0</v>
      </c>
      <c r="I31" s="84">
        <v>0</v>
      </c>
      <c r="J31" s="82">
        <v>0</v>
      </c>
      <c r="K31" s="233">
        <v>9.2399999999999996E-2</v>
      </c>
      <c r="L31" s="233">
        <v>9.2399999999999996E-2</v>
      </c>
      <c r="M31" s="233">
        <v>9.2399999999999996E-2</v>
      </c>
      <c r="N31" s="83">
        <v>5.0800000000000005E-2</v>
      </c>
      <c r="O31" s="225">
        <v>1.4899999999999998E-2</v>
      </c>
      <c r="P31" s="226">
        <v>1.4899999999999998E-2</v>
      </c>
      <c r="Q31" s="226">
        <v>1.4899999999999998E-2</v>
      </c>
      <c r="R31" s="235">
        <v>8.2000000000000007E-3</v>
      </c>
    </row>
    <row r="32" spans="1:18" x14ac:dyDescent="0.2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5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5" ht="16.5" thickBot="1" x14ac:dyDescent="0.3">
      <c r="A34" s="56" t="s">
        <v>105</v>
      </c>
      <c r="B34" s="119" t="s">
        <v>94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5" x14ac:dyDescent="0.2">
      <c r="A35" s="107" t="s">
        <v>90</v>
      </c>
      <c r="B35" s="108" t="s">
        <v>91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1:15" ht="13.5" thickBot="1" x14ac:dyDescent="0.25">
      <c r="A36" s="207" t="s">
        <v>92</v>
      </c>
      <c r="B36" s="208" t="s">
        <v>93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1:15" ht="13.5" thickBot="1" x14ac:dyDescent="0.25">
      <c r="A37" s="116"/>
      <c r="B37" s="117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x14ac:dyDescent="0.2">
      <c r="A38" s="107" t="s">
        <v>81</v>
      </c>
      <c r="B38" s="115" t="s">
        <v>82</v>
      </c>
      <c r="C38" s="254" t="s">
        <v>22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6"/>
      <c r="O38" s="102"/>
    </row>
    <row r="39" spans="1:15" ht="13.5" thickBot="1" x14ac:dyDescent="0.25">
      <c r="A39" s="111"/>
      <c r="B39" s="112"/>
      <c r="C39" s="206">
        <v>2019</v>
      </c>
      <c r="D39" s="113">
        <v>2020</v>
      </c>
      <c r="E39" s="113">
        <v>2021</v>
      </c>
      <c r="F39" s="113">
        <v>2022</v>
      </c>
      <c r="G39" s="113">
        <v>2023</v>
      </c>
      <c r="H39" s="113">
        <v>2024</v>
      </c>
      <c r="I39" s="113">
        <v>2025</v>
      </c>
      <c r="J39" s="113">
        <v>2026</v>
      </c>
      <c r="K39" s="113">
        <v>2027</v>
      </c>
      <c r="L39" s="113">
        <v>2028</v>
      </c>
      <c r="M39" s="113">
        <v>2029</v>
      </c>
      <c r="N39" s="114">
        <v>2030</v>
      </c>
      <c r="O39" s="102"/>
    </row>
    <row r="40" spans="1:15" x14ac:dyDescent="0.2">
      <c r="A40" s="103" t="s">
        <v>83</v>
      </c>
      <c r="B40" s="104" t="s">
        <v>84</v>
      </c>
      <c r="C40" s="120">
        <v>0.60199999999999998</v>
      </c>
      <c r="D40" s="120">
        <v>0.56000000000000005</v>
      </c>
      <c r="E40" s="120">
        <v>0.51800000000000002</v>
      </c>
      <c r="F40" s="231">
        <v>0.50080000000000002</v>
      </c>
      <c r="G40" s="231">
        <v>0.46500000000000002</v>
      </c>
      <c r="H40" s="231">
        <v>0.42920000000000003</v>
      </c>
      <c r="I40" s="231">
        <v>0.39340000000000003</v>
      </c>
      <c r="J40" s="231">
        <v>0.3831</v>
      </c>
      <c r="K40" s="231">
        <v>0.37280000000000002</v>
      </c>
      <c r="L40" s="231">
        <v>0.3624</v>
      </c>
      <c r="M40" s="231">
        <v>0.35210000000000002</v>
      </c>
      <c r="N40" s="232">
        <v>0.34179999999999999</v>
      </c>
      <c r="O40" s="102"/>
    </row>
    <row r="41" spans="1:15" x14ac:dyDescent="0.2">
      <c r="A41" s="109" t="s">
        <v>68</v>
      </c>
      <c r="B41" s="110" t="s">
        <v>26</v>
      </c>
      <c r="C41" s="121">
        <v>0.20699999999999999</v>
      </c>
      <c r="D41" s="121">
        <v>0.19400000000000001</v>
      </c>
      <c r="E41" s="121">
        <v>0.18099999999999999</v>
      </c>
      <c r="F41" s="229">
        <v>0.1416</v>
      </c>
      <c r="G41" s="229">
        <v>0.13100000000000001</v>
      </c>
      <c r="H41" s="229">
        <v>0.12039999999999999</v>
      </c>
      <c r="I41" s="229">
        <v>0.10979999999999999</v>
      </c>
      <c r="J41" s="229">
        <v>0.1075</v>
      </c>
      <c r="K41" s="229">
        <v>0.1051</v>
      </c>
      <c r="L41" s="229">
        <v>0.1028</v>
      </c>
      <c r="M41" s="229">
        <v>0.1004</v>
      </c>
      <c r="N41" s="230">
        <v>9.8100000000000007E-2</v>
      </c>
      <c r="O41" s="102"/>
    </row>
    <row r="42" spans="1:15" x14ac:dyDescent="0.2">
      <c r="A42" s="109"/>
      <c r="B42" s="110" t="s">
        <v>25</v>
      </c>
      <c r="C42" s="121">
        <v>1.64</v>
      </c>
      <c r="D42" s="121">
        <v>1.53</v>
      </c>
      <c r="E42" s="121">
        <v>1.42</v>
      </c>
      <c r="F42" s="229">
        <v>1.0115000000000001</v>
      </c>
      <c r="G42" s="229">
        <v>0.92589999999999995</v>
      </c>
      <c r="H42" s="229">
        <v>0.84030000000000005</v>
      </c>
      <c r="I42" s="229">
        <v>0.75470000000000004</v>
      </c>
      <c r="J42" s="229">
        <v>0.74390000000000001</v>
      </c>
      <c r="K42" s="229">
        <v>0.73309999999999997</v>
      </c>
      <c r="L42" s="229">
        <v>0.72240000000000004</v>
      </c>
      <c r="M42" s="229">
        <v>0.71160000000000001</v>
      </c>
      <c r="N42" s="230">
        <v>0.70079999999999998</v>
      </c>
      <c r="O42" s="102"/>
    </row>
    <row r="43" spans="1:15" x14ac:dyDescent="0.2">
      <c r="A43" s="109"/>
      <c r="B43" s="110" t="s">
        <v>85</v>
      </c>
      <c r="C43" s="121">
        <v>8.5999999999999993E-2</v>
      </c>
      <c r="D43" s="121">
        <v>8.4000000000000005E-2</v>
      </c>
      <c r="E43" s="121">
        <v>8.1000000000000003E-2</v>
      </c>
      <c r="F43" s="229">
        <v>6.6199999999999995E-2</v>
      </c>
      <c r="G43" s="229">
        <v>6.4699999999999994E-2</v>
      </c>
      <c r="H43" s="229">
        <v>6.3200000000000006E-2</v>
      </c>
      <c r="I43" s="229">
        <v>6.1699999999999998E-2</v>
      </c>
      <c r="J43" s="229">
        <v>6.1600000000000002E-2</v>
      </c>
      <c r="K43" s="229">
        <v>6.1499999999999999E-2</v>
      </c>
      <c r="L43" s="229">
        <v>6.1400000000000003E-2</v>
      </c>
      <c r="M43" s="229">
        <v>6.13E-2</v>
      </c>
      <c r="N43" s="230">
        <v>6.1199999999999997E-2</v>
      </c>
      <c r="O43" s="102"/>
    </row>
    <row r="44" spans="1:15" ht="13.5" thickBot="1" x14ac:dyDescent="0.25">
      <c r="A44" s="105"/>
      <c r="B44" s="106" t="s">
        <v>86</v>
      </c>
      <c r="C44" s="122">
        <v>4.3999999999999997E-2</v>
      </c>
      <c r="D44" s="122">
        <v>4.1000000000000002E-2</v>
      </c>
      <c r="E44" s="122">
        <v>3.9E-2</v>
      </c>
      <c r="F44" s="113">
        <v>2.8799999999999999E-2</v>
      </c>
      <c r="G44" s="113">
        <v>2.7E-2</v>
      </c>
      <c r="H44" s="113">
        <v>2.5100000000000001E-2</v>
      </c>
      <c r="I44" s="113">
        <v>2.3300000000000001E-2</v>
      </c>
      <c r="J44" s="113">
        <v>2.3099999999999999E-2</v>
      </c>
      <c r="K44" s="113">
        <v>2.29E-2</v>
      </c>
      <c r="L44" s="113">
        <v>2.2700000000000001E-2</v>
      </c>
      <c r="M44" s="113">
        <v>2.2499999999999999E-2</v>
      </c>
      <c r="N44" s="114">
        <v>2.23E-2</v>
      </c>
      <c r="O44" s="102"/>
    </row>
    <row r="45" spans="1:15" x14ac:dyDescent="0.2">
      <c r="A45" s="103" t="s">
        <v>87</v>
      </c>
      <c r="B45" s="104" t="s">
        <v>84</v>
      </c>
      <c r="C45" s="120">
        <v>0.92800000000000005</v>
      </c>
      <c r="D45" s="120">
        <v>0.86399999999999999</v>
      </c>
      <c r="E45" s="120">
        <v>0.80100000000000005</v>
      </c>
      <c r="F45" s="231">
        <v>0.75649999999999995</v>
      </c>
      <c r="G45" s="231">
        <v>0.70309999999999995</v>
      </c>
      <c r="H45" s="231">
        <v>0.64970000000000006</v>
      </c>
      <c r="I45" s="231">
        <v>0.59630000000000005</v>
      </c>
      <c r="J45" s="231">
        <v>0.58040000000000003</v>
      </c>
      <c r="K45" s="231">
        <v>0.56440000000000001</v>
      </c>
      <c r="L45" s="231">
        <v>0.54849999999999999</v>
      </c>
      <c r="M45" s="231">
        <v>0.53249999999999997</v>
      </c>
      <c r="N45" s="232">
        <v>0.51659999999999995</v>
      </c>
      <c r="O45" s="102"/>
    </row>
    <row r="46" spans="1:15" x14ac:dyDescent="0.2">
      <c r="A46" s="109" t="s">
        <v>67</v>
      </c>
      <c r="B46" s="110" t="s">
        <v>26</v>
      </c>
      <c r="C46" s="121">
        <v>0.26200000000000001</v>
      </c>
      <c r="D46" s="121">
        <v>0.24399999999999999</v>
      </c>
      <c r="E46" s="121">
        <v>0.22700000000000001</v>
      </c>
      <c r="F46" s="229">
        <v>0.17069999999999999</v>
      </c>
      <c r="G46" s="229">
        <v>0.15870000000000001</v>
      </c>
      <c r="H46" s="229">
        <v>0.1467</v>
      </c>
      <c r="I46" s="229">
        <v>0.13469999999999999</v>
      </c>
      <c r="J46" s="229">
        <v>0.13189999999999999</v>
      </c>
      <c r="K46" s="229">
        <v>0.129</v>
      </c>
      <c r="L46" s="229">
        <v>0.12620000000000001</v>
      </c>
      <c r="M46" s="229">
        <v>0.12330000000000001</v>
      </c>
      <c r="N46" s="230">
        <v>0.1205</v>
      </c>
      <c r="O46" s="102"/>
    </row>
    <row r="47" spans="1:15" x14ac:dyDescent="0.2">
      <c r="A47" s="109"/>
      <c r="B47" s="110" t="s">
        <v>25</v>
      </c>
      <c r="C47" s="121">
        <v>2.1150000000000002</v>
      </c>
      <c r="D47" s="121">
        <v>1.9690000000000001</v>
      </c>
      <c r="E47" s="121">
        <v>1.8240000000000001</v>
      </c>
      <c r="F47" s="229">
        <v>1.2644</v>
      </c>
      <c r="G47" s="229">
        <v>1.1603000000000001</v>
      </c>
      <c r="H47" s="229">
        <v>1.0563</v>
      </c>
      <c r="I47" s="229">
        <v>0.95220000000000005</v>
      </c>
      <c r="J47" s="229">
        <v>0.93889999999999996</v>
      </c>
      <c r="K47" s="229">
        <v>0.92569999999999997</v>
      </c>
      <c r="L47" s="229">
        <v>0.91239999999999999</v>
      </c>
      <c r="M47" s="229">
        <v>0.8992</v>
      </c>
      <c r="N47" s="230">
        <v>0.88590000000000002</v>
      </c>
      <c r="O47" s="102"/>
    </row>
    <row r="48" spans="1:15" x14ac:dyDescent="0.2">
      <c r="A48" s="109"/>
      <c r="B48" s="110" t="s">
        <v>85</v>
      </c>
      <c r="C48" s="121">
        <v>0.11799999999999999</v>
      </c>
      <c r="D48" s="121">
        <v>0.11700000000000001</v>
      </c>
      <c r="E48" s="121">
        <v>0.115</v>
      </c>
      <c r="F48" s="229">
        <v>8.4199999999999997E-2</v>
      </c>
      <c r="G48" s="229">
        <v>8.3000000000000004E-2</v>
      </c>
      <c r="H48" s="229">
        <v>8.1699999999999995E-2</v>
      </c>
      <c r="I48" s="229">
        <v>8.0500000000000002E-2</v>
      </c>
      <c r="J48" s="229">
        <v>8.0299999999999996E-2</v>
      </c>
      <c r="K48" s="229">
        <v>8.0100000000000005E-2</v>
      </c>
      <c r="L48" s="229">
        <v>7.9799999999999996E-2</v>
      </c>
      <c r="M48" s="229">
        <v>7.9600000000000004E-2</v>
      </c>
      <c r="N48" s="230">
        <v>7.9399999999999998E-2</v>
      </c>
      <c r="O48" s="102"/>
    </row>
    <row r="49" spans="1:15" ht="13.5" thickBot="1" x14ac:dyDescent="0.25">
      <c r="A49" s="105"/>
      <c r="B49" s="106" t="s">
        <v>86</v>
      </c>
      <c r="C49" s="122">
        <v>4.1000000000000002E-2</v>
      </c>
      <c r="D49" s="122">
        <v>3.9E-2</v>
      </c>
      <c r="E49" s="122">
        <v>3.7999999999999999E-2</v>
      </c>
      <c r="F49" s="113">
        <v>3.1699999999999999E-2</v>
      </c>
      <c r="G49" s="113">
        <v>3.0300000000000001E-2</v>
      </c>
      <c r="H49" s="113">
        <v>2.8899999999999999E-2</v>
      </c>
      <c r="I49" s="113">
        <v>2.75E-2</v>
      </c>
      <c r="J49" s="113">
        <v>2.7199999999999998E-2</v>
      </c>
      <c r="K49" s="113">
        <v>2.69E-2</v>
      </c>
      <c r="L49" s="113">
        <v>2.6599999999999999E-2</v>
      </c>
      <c r="M49" s="113">
        <v>2.63E-2</v>
      </c>
      <c r="N49" s="114">
        <v>2.5999999999999999E-2</v>
      </c>
      <c r="O49" s="102"/>
    </row>
    <row r="50" spans="1:15" x14ac:dyDescent="0.2">
      <c r="A50" s="103" t="s">
        <v>88</v>
      </c>
      <c r="B50" s="104" t="s">
        <v>84</v>
      </c>
      <c r="C50" s="120">
        <v>0.92800000000000005</v>
      </c>
      <c r="D50" s="120">
        <v>0.86399999999999999</v>
      </c>
      <c r="E50" s="120">
        <v>0.80100000000000005</v>
      </c>
      <c r="F50" s="231">
        <v>0.75649999999999995</v>
      </c>
      <c r="G50" s="231">
        <v>0.70309999999999995</v>
      </c>
      <c r="H50" s="231">
        <v>0.64970000000000006</v>
      </c>
      <c r="I50" s="231">
        <v>0.59630000000000005</v>
      </c>
      <c r="J50" s="231">
        <v>0.58040000000000003</v>
      </c>
      <c r="K50" s="231">
        <v>0.56440000000000001</v>
      </c>
      <c r="L50" s="231">
        <v>0.54849999999999999</v>
      </c>
      <c r="M50" s="231">
        <v>0.53249999999999997</v>
      </c>
      <c r="N50" s="232">
        <v>0.51659999999999995</v>
      </c>
      <c r="O50" s="102"/>
    </row>
    <row r="51" spans="1:15" x14ac:dyDescent="0.2">
      <c r="A51" s="109" t="s">
        <v>66</v>
      </c>
      <c r="B51" s="110" t="s">
        <v>26</v>
      </c>
      <c r="C51" s="121">
        <v>0.33900000000000002</v>
      </c>
      <c r="D51" s="121">
        <v>0.315</v>
      </c>
      <c r="E51" s="121">
        <v>0.29199999999999998</v>
      </c>
      <c r="F51" s="229">
        <v>0.2102</v>
      </c>
      <c r="G51" s="229">
        <v>0.19439999999999999</v>
      </c>
      <c r="H51" s="229">
        <v>0.1787</v>
      </c>
      <c r="I51" s="229">
        <v>0.16289999999999999</v>
      </c>
      <c r="J51" s="229">
        <v>0.15970000000000001</v>
      </c>
      <c r="K51" s="229">
        <v>0.1565</v>
      </c>
      <c r="L51" s="229">
        <v>0.1532</v>
      </c>
      <c r="M51" s="229">
        <v>0.15</v>
      </c>
      <c r="N51" s="230">
        <v>0.14680000000000001</v>
      </c>
      <c r="O51" s="102"/>
    </row>
    <row r="52" spans="1:15" x14ac:dyDescent="0.2">
      <c r="A52" s="109"/>
      <c r="B52" s="110" t="s">
        <v>25</v>
      </c>
      <c r="C52" s="121">
        <v>2.84</v>
      </c>
      <c r="D52" s="121">
        <v>2.6389999999999998</v>
      </c>
      <c r="E52" s="121">
        <v>2.4380000000000002</v>
      </c>
      <c r="F52" s="229">
        <v>1.6435999999999999</v>
      </c>
      <c r="G52" s="229">
        <v>1.5024</v>
      </c>
      <c r="H52" s="229">
        <v>1.3613</v>
      </c>
      <c r="I52" s="229">
        <v>1.2201</v>
      </c>
      <c r="J52" s="229">
        <v>1.2048000000000001</v>
      </c>
      <c r="K52" s="229">
        <v>1.1895</v>
      </c>
      <c r="L52" s="229">
        <v>1.1741999999999999</v>
      </c>
      <c r="M52" s="229">
        <v>1.1589</v>
      </c>
      <c r="N52" s="230">
        <v>1.1435999999999999</v>
      </c>
      <c r="O52" s="102"/>
    </row>
    <row r="53" spans="1:15" x14ac:dyDescent="0.2">
      <c r="A53" s="109"/>
      <c r="B53" s="110" t="s">
        <v>85</v>
      </c>
      <c r="C53" s="121">
        <v>0.13600000000000001</v>
      </c>
      <c r="D53" s="121">
        <v>0.13300000000000001</v>
      </c>
      <c r="E53" s="121">
        <v>0.13</v>
      </c>
      <c r="F53" s="229">
        <v>9.35E-2</v>
      </c>
      <c r="G53" s="229">
        <v>9.1300000000000006E-2</v>
      </c>
      <c r="H53" s="229">
        <v>8.9200000000000002E-2</v>
      </c>
      <c r="I53" s="229">
        <v>8.6999999999999994E-2</v>
      </c>
      <c r="J53" s="229">
        <v>8.6699999999999999E-2</v>
      </c>
      <c r="K53" s="229">
        <v>8.6499999999999994E-2</v>
      </c>
      <c r="L53" s="229">
        <v>8.6199999999999999E-2</v>
      </c>
      <c r="M53" s="229">
        <v>8.5999999999999993E-2</v>
      </c>
      <c r="N53" s="230">
        <v>8.5699999999999998E-2</v>
      </c>
      <c r="O53" s="102"/>
    </row>
    <row r="54" spans="1:15" ht="13.5" thickBot="1" x14ac:dyDescent="0.25">
      <c r="A54" s="105"/>
      <c r="B54" s="106" t="s">
        <v>86</v>
      </c>
      <c r="C54" s="122">
        <v>5.8999999999999997E-2</v>
      </c>
      <c r="D54" s="122">
        <v>5.6000000000000001E-2</v>
      </c>
      <c r="E54" s="122">
        <v>5.2999999999999999E-2</v>
      </c>
      <c r="F54" s="113">
        <v>4.1000000000000002E-2</v>
      </c>
      <c r="G54" s="113">
        <v>3.8600000000000002E-2</v>
      </c>
      <c r="H54" s="113">
        <v>3.6299999999999999E-2</v>
      </c>
      <c r="I54" s="113">
        <v>3.39E-2</v>
      </c>
      <c r="J54" s="113">
        <v>3.3599999999999998E-2</v>
      </c>
      <c r="K54" s="113">
        <v>3.3300000000000003E-2</v>
      </c>
      <c r="L54" s="113">
        <v>3.2899999999999999E-2</v>
      </c>
      <c r="M54" s="113">
        <v>3.2599999999999997E-2</v>
      </c>
      <c r="N54" s="114">
        <v>3.2300000000000002E-2</v>
      </c>
      <c r="O54" s="102"/>
    </row>
    <row r="55" spans="1:15" x14ac:dyDescent="0.2">
      <c r="A55" s="103" t="s">
        <v>89</v>
      </c>
      <c r="B55" s="104" t="s">
        <v>84</v>
      </c>
      <c r="C55" s="120">
        <v>0.92800000000000005</v>
      </c>
      <c r="D55" s="120">
        <v>0.86399999999999999</v>
      </c>
      <c r="E55" s="120">
        <v>0.80100000000000005</v>
      </c>
      <c r="F55" s="231">
        <v>0.75649999999999995</v>
      </c>
      <c r="G55" s="231">
        <v>0.70309999999999995</v>
      </c>
      <c r="H55" s="231">
        <v>0.64970000000000006</v>
      </c>
      <c r="I55" s="231">
        <v>0.59630000000000005</v>
      </c>
      <c r="J55" s="231">
        <v>0.58040000000000003</v>
      </c>
      <c r="K55" s="231">
        <v>0.56440000000000001</v>
      </c>
      <c r="L55" s="231">
        <v>0.54849999999999999</v>
      </c>
      <c r="M55" s="231">
        <v>0.53249999999999997</v>
      </c>
      <c r="N55" s="232">
        <v>0.51659999999999995</v>
      </c>
      <c r="O55" s="102"/>
    </row>
    <row r="56" spans="1:15" x14ac:dyDescent="0.2">
      <c r="A56" s="109" t="s">
        <v>65</v>
      </c>
      <c r="B56" s="110" t="s">
        <v>26</v>
      </c>
      <c r="C56" s="121">
        <v>0.56699999999999995</v>
      </c>
      <c r="D56" s="121">
        <v>0.52900000000000003</v>
      </c>
      <c r="E56" s="121">
        <v>0.49</v>
      </c>
      <c r="F56" s="229">
        <v>0.36299999999999999</v>
      </c>
      <c r="G56" s="229">
        <v>0.33689999999999998</v>
      </c>
      <c r="H56" s="229">
        <v>0.31069999999999998</v>
      </c>
      <c r="I56" s="229">
        <v>0.28460000000000002</v>
      </c>
      <c r="J56" s="229">
        <v>0.2787</v>
      </c>
      <c r="K56" s="229">
        <v>0.27289999999999998</v>
      </c>
      <c r="L56" s="229">
        <v>0.26700000000000002</v>
      </c>
      <c r="M56" s="229">
        <v>0.26119999999999999</v>
      </c>
      <c r="N56" s="230">
        <v>0.25530000000000003</v>
      </c>
      <c r="O56" s="102"/>
    </row>
    <row r="57" spans="1:15" x14ac:dyDescent="0.2">
      <c r="A57" s="109"/>
      <c r="B57" s="110" t="s">
        <v>25</v>
      </c>
      <c r="C57" s="121">
        <v>4.6479999999999997</v>
      </c>
      <c r="D57" s="121">
        <v>4.3250000000000002</v>
      </c>
      <c r="E57" s="121">
        <v>4.0019999999999998</v>
      </c>
      <c r="F57" s="229">
        <v>2.7448000000000001</v>
      </c>
      <c r="G57" s="229">
        <v>2.5150999999999999</v>
      </c>
      <c r="H57" s="229">
        <v>2.2854000000000001</v>
      </c>
      <c r="I57" s="229">
        <v>2.0556999999999999</v>
      </c>
      <c r="J57" s="229">
        <v>2.0282</v>
      </c>
      <c r="K57" s="229">
        <v>2.0005999999999999</v>
      </c>
      <c r="L57" s="229">
        <v>1.9731000000000001</v>
      </c>
      <c r="M57" s="229">
        <v>1.9455</v>
      </c>
      <c r="N57" s="230">
        <v>1.9179999999999999</v>
      </c>
      <c r="O57" s="102"/>
    </row>
    <row r="58" spans="1:15" x14ac:dyDescent="0.2">
      <c r="A58" s="109"/>
      <c r="B58" s="110" t="s">
        <v>85</v>
      </c>
      <c r="C58" s="121">
        <v>0.17599999999999999</v>
      </c>
      <c r="D58" s="121">
        <v>0.17</v>
      </c>
      <c r="E58" s="121">
        <v>0.16400000000000001</v>
      </c>
      <c r="F58" s="229">
        <v>0.1145</v>
      </c>
      <c r="G58" s="229">
        <v>0.11020000000000001</v>
      </c>
      <c r="H58" s="229">
        <v>0.10580000000000001</v>
      </c>
      <c r="I58" s="229">
        <v>0.10150000000000001</v>
      </c>
      <c r="J58" s="229">
        <v>0.1012</v>
      </c>
      <c r="K58" s="229">
        <v>0.1008</v>
      </c>
      <c r="L58" s="229">
        <v>0.10050000000000001</v>
      </c>
      <c r="M58" s="229">
        <v>0.10009999999999999</v>
      </c>
      <c r="N58" s="230">
        <v>9.98E-2</v>
      </c>
      <c r="O58" s="102"/>
    </row>
    <row r="59" spans="1:15" ht="13.5" thickBot="1" x14ac:dyDescent="0.25">
      <c r="A59" s="105"/>
      <c r="B59" s="106" t="s">
        <v>86</v>
      </c>
      <c r="C59" s="122">
        <v>9.8000000000000004E-2</v>
      </c>
      <c r="D59" s="122">
        <v>9.1999999999999998E-2</v>
      </c>
      <c r="E59" s="122">
        <v>8.6999999999999994E-2</v>
      </c>
      <c r="F59" s="113">
        <v>6.2E-2</v>
      </c>
      <c r="G59" s="113">
        <v>5.7500000000000002E-2</v>
      </c>
      <c r="H59" s="113">
        <v>5.2900000000000003E-2</v>
      </c>
      <c r="I59" s="113">
        <v>4.8399999999999999E-2</v>
      </c>
      <c r="J59" s="113">
        <v>4.8000000000000001E-2</v>
      </c>
      <c r="K59" s="113">
        <v>4.7600000000000003E-2</v>
      </c>
      <c r="L59" s="113">
        <v>4.7199999999999999E-2</v>
      </c>
      <c r="M59" s="113">
        <v>4.6800000000000001E-2</v>
      </c>
      <c r="N59" s="114">
        <v>4.6399999999999997E-2</v>
      </c>
      <c r="O59" s="102"/>
    </row>
    <row r="60" spans="1:15" x14ac:dyDescent="0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</sheetData>
  <mergeCells count="1">
    <mergeCell ref="C38:N3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Voorblad</vt:lpstr>
      <vt:lpstr>Rekenblad</vt:lpstr>
      <vt:lpstr>Brondata</vt:lpstr>
      <vt:lpstr>Voorblad!Afdrukbereik</vt:lpstr>
    </vt:vector>
  </TitlesOfParts>
  <Company>TNO Industie &amp; Techniek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Bussenknop</dc:title>
  <dc:creator>Hans Groot Wassink;InfoMil</dc:creator>
  <cp:lastModifiedBy>Coolen, Marlo (WVL)</cp:lastModifiedBy>
  <cp:lastPrinted>2009-01-28T11:24:57Z</cp:lastPrinted>
  <dcterms:created xsi:type="dcterms:W3CDTF">2008-01-07T13:16:08Z</dcterms:created>
  <dcterms:modified xsi:type="dcterms:W3CDTF">2024-04-11T11:49:06Z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  <property fmtid="{D5CDD505-2E9C-101B-9397-08002B2CF9AE}" pid="7" name="BExAnalyzer_OldName">
    <vt:lpwstr>Bussenknop 2022 -ww - april 2022.xlsx</vt:lpwstr>
  </property>
</Properties>
</file>