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vl\LO_IM\Algemeen\OpdrachtenKR\Luchtkwaliteit\Rekenmodellen\Bussenknop\Bussenknop 2026\"/>
    </mc:Choice>
  </mc:AlternateContent>
  <xr:revisionPtr revIDLastSave="0" documentId="13_ncr:1_{F0A5ADB9-20D5-4B25-8B5D-B7366A1E7414}" xr6:coauthVersionLast="47" xr6:coauthVersionMax="47" xr10:uidLastSave="{00000000-0000-0000-0000-000000000000}"/>
  <workbookProtection workbookAlgorithmName="SHA-512" workbookHashValue="JjVtNkihvO5rbXi+friTwyYyQBc6+bB1hnT9mS5ObypqgrkhhRoWFfS/Fu/Xg5IkTqSORcrEQx0Ls5N8cALIwg==" workbookSaltValue="4rJGxDi0Eiuw682vf68AwA==" workbookSpinCount="100000" lockStructure="1"/>
  <bookViews>
    <workbookView xWindow="26760" yWindow="-120" windowWidth="29040" windowHeight="15840" xr2:uid="{00000000-000D-0000-FFFF-FFFF00000000}"/>
  </bookViews>
  <sheets>
    <sheet name="Voorblad" sheetId="20" r:id="rId1"/>
    <sheet name="Rekenblad" sheetId="19" state="hidden" r:id="rId2"/>
    <sheet name="Brondata" sheetId="21" state="hidden" r:id="rId3"/>
  </sheets>
  <definedNames>
    <definedName name="_xlnm.Print_Area" localSheetId="0">Voorblad!$B$2:$E$37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9" l="1"/>
  <c r="R28" i="19"/>
  <c r="Q28" i="19"/>
  <c r="P28" i="19"/>
  <c r="O28" i="19"/>
  <c r="R27" i="19"/>
  <c r="Q27" i="19"/>
  <c r="P27" i="19"/>
  <c r="O27" i="19"/>
  <c r="R26" i="19"/>
  <c r="Q26" i="19"/>
  <c r="P26" i="19"/>
  <c r="O26" i="19"/>
  <c r="R25" i="19"/>
  <c r="Q25" i="19"/>
  <c r="P25" i="19"/>
  <c r="O25" i="19"/>
  <c r="R24" i="19"/>
  <c r="Q24" i="19"/>
  <c r="P24" i="19"/>
  <c r="O24" i="19"/>
  <c r="R23" i="19"/>
  <c r="Q23" i="19"/>
  <c r="P23" i="19"/>
  <c r="O23" i="19"/>
  <c r="R22" i="19"/>
  <c r="Q22" i="19"/>
  <c r="P22" i="19"/>
  <c r="O22" i="19"/>
  <c r="R21" i="19"/>
  <c r="Q21" i="19"/>
  <c r="P21" i="19"/>
  <c r="O21" i="19"/>
  <c r="R20" i="19"/>
  <c r="Q20" i="19"/>
  <c r="P20" i="19"/>
  <c r="O20" i="19"/>
  <c r="R19" i="19"/>
  <c r="Q19" i="19"/>
  <c r="P19" i="19"/>
  <c r="O19" i="19"/>
  <c r="R18" i="19"/>
  <c r="Q18" i="19"/>
  <c r="P18" i="19"/>
  <c r="O18" i="19"/>
  <c r="R17" i="19"/>
  <c r="Q17" i="19"/>
  <c r="P17" i="19"/>
  <c r="O17" i="19"/>
  <c r="R16" i="19"/>
  <c r="Q16" i="19"/>
  <c r="P16" i="19"/>
  <c r="O16" i="19"/>
  <c r="R15" i="19"/>
  <c r="Q15" i="19"/>
  <c r="P15" i="19"/>
  <c r="O15" i="19"/>
  <c r="R14" i="19"/>
  <c r="Q14" i="19"/>
  <c r="P14" i="19"/>
  <c r="O14" i="19"/>
  <c r="R13" i="19"/>
  <c r="Q13" i="19"/>
  <c r="P13" i="19"/>
  <c r="O13" i="19"/>
  <c r="R12" i="19"/>
  <c r="Q12" i="19"/>
  <c r="P12" i="19"/>
  <c r="O12" i="19"/>
  <c r="R11" i="19"/>
  <c r="Q11" i="19"/>
  <c r="P11" i="19"/>
  <c r="O11" i="19"/>
  <c r="R10" i="19"/>
  <c r="Q10" i="19"/>
  <c r="P10" i="19"/>
  <c r="O10" i="19"/>
  <c r="R9" i="19"/>
  <c r="Q9" i="19"/>
  <c r="P9" i="19"/>
  <c r="O9" i="19"/>
  <c r="R8" i="19"/>
  <c r="Q8" i="19"/>
  <c r="P8" i="19"/>
  <c r="O8" i="19"/>
  <c r="R7" i="19"/>
  <c r="Q7" i="19"/>
  <c r="P7" i="19"/>
  <c r="K7" i="19"/>
  <c r="L7" i="19"/>
  <c r="M7" i="19"/>
  <c r="N7" i="19"/>
  <c r="K8" i="19"/>
  <c r="L8" i="19"/>
  <c r="M8" i="19"/>
  <c r="N8" i="19"/>
  <c r="K9" i="19"/>
  <c r="L9" i="19"/>
  <c r="M9" i="19"/>
  <c r="N9" i="19"/>
  <c r="K10" i="19"/>
  <c r="L10" i="19"/>
  <c r="M10" i="19"/>
  <c r="N10" i="19"/>
  <c r="K11" i="19"/>
  <c r="L11" i="19"/>
  <c r="M11" i="19"/>
  <c r="N11" i="19"/>
  <c r="K12" i="19"/>
  <c r="L12" i="19"/>
  <c r="M12" i="19"/>
  <c r="N12" i="19"/>
  <c r="K13" i="19"/>
  <c r="L13" i="19"/>
  <c r="M13" i="19"/>
  <c r="N13" i="19"/>
  <c r="K14" i="19"/>
  <c r="L14" i="19"/>
  <c r="M14" i="19"/>
  <c r="N14" i="19"/>
  <c r="K15" i="19"/>
  <c r="L15" i="19"/>
  <c r="M15" i="19"/>
  <c r="N15" i="19"/>
  <c r="K16" i="19"/>
  <c r="L16" i="19"/>
  <c r="M16" i="19"/>
  <c r="N16" i="19"/>
  <c r="K17" i="19"/>
  <c r="L17" i="19"/>
  <c r="M17" i="19"/>
  <c r="N17" i="19"/>
  <c r="K18" i="19"/>
  <c r="L18" i="19"/>
  <c r="M18" i="19"/>
  <c r="N18" i="19"/>
  <c r="K19" i="19"/>
  <c r="L19" i="19"/>
  <c r="M19" i="19"/>
  <c r="N19" i="19"/>
  <c r="K20" i="19"/>
  <c r="L20" i="19"/>
  <c r="M20" i="19"/>
  <c r="N20" i="19"/>
  <c r="K21" i="19"/>
  <c r="L21" i="19"/>
  <c r="M21" i="19"/>
  <c r="N21" i="19"/>
  <c r="K22" i="19"/>
  <c r="L22" i="19"/>
  <c r="M22" i="19"/>
  <c r="N22" i="19"/>
  <c r="K23" i="19"/>
  <c r="L23" i="19"/>
  <c r="M23" i="19"/>
  <c r="N23" i="19"/>
  <c r="K24" i="19"/>
  <c r="L24" i="19"/>
  <c r="M24" i="19"/>
  <c r="N24" i="19"/>
  <c r="K25" i="19"/>
  <c r="L25" i="19"/>
  <c r="M25" i="19"/>
  <c r="N25" i="19"/>
  <c r="K26" i="19"/>
  <c r="L26" i="19"/>
  <c r="M26" i="19"/>
  <c r="N26" i="19"/>
  <c r="K27" i="19"/>
  <c r="L27" i="19"/>
  <c r="M27" i="19"/>
  <c r="N27" i="19"/>
  <c r="K28" i="19"/>
  <c r="L28" i="19"/>
  <c r="M28" i="19"/>
  <c r="N28" i="19"/>
  <c r="E7" i="19"/>
  <c r="F7" i="19"/>
  <c r="G7" i="19"/>
  <c r="H7" i="19"/>
  <c r="I7" i="19"/>
  <c r="J7" i="19"/>
  <c r="E8" i="19"/>
  <c r="F8" i="19"/>
  <c r="G8" i="19"/>
  <c r="H8" i="19"/>
  <c r="I8" i="19"/>
  <c r="J8" i="19"/>
  <c r="E9" i="19"/>
  <c r="F9" i="19"/>
  <c r="G9" i="19"/>
  <c r="H9" i="19"/>
  <c r="I9" i="19"/>
  <c r="J9" i="19"/>
  <c r="E10" i="19"/>
  <c r="F10" i="19"/>
  <c r="G10" i="19"/>
  <c r="H10" i="19"/>
  <c r="I10" i="19"/>
  <c r="J10" i="19"/>
  <c r="E11" i="19"/>
  <c r="F11" i="19"/>
  <c r="G11" i="19"/>
  <c r="H11" i="19"/>
  <c r="I11" i="19"/>
  <c r="J11" i="19"/>
  <c r="E12" i="19"/>
  <c r="F12" i="19"/>
  <c r="G12" i="19"/>
  <c r="H12" i="19"/>
  <c r="I12" i="19"/>
  <c r="J12" i="19"/>
  <c r="E13" i="19"/>
  <c r="F13" i="19"/>
  <c r="G13" i="19"/>
  <c r="H13" i="19"/>
  <c r="I13" i="19"/>
  <c r="J13" i="19"/>
  <c r="E14" i="19"/>
  <c r="F14" i="19"/>
  <c r="G14" i="19"/>
  <c r="H14" i="19"/>
  <c r="I14" i="19"/>
  <c r="J14" i="19"/>
  <c r="E15" i="19"/>
  <c r="F15" i="19"/>
  <c r="G15" i="19"/>
  <c r="H15" i="19"/>
  <c r="I15" i="19"/>
  <c r="J15" i="19"/>
  <c r="E16" i="19"/>
  <c r="F16" i="19"/>
  <c r="G16" i="19"/>
  <c r="H16" i="19"/>
  <c r="I16" i="19"/>
  <c r="J16" i="19"/>
  <c r="E17" i="19"/>
  <c r="F17" i="19"/>
  <c r="G17" i="19"/>
  <c r="H17" i="19"/>
  <c r="I17" i="19"/>
  <c r="J17" i="19"/>
  <c r="E18" i="19"/>
  <c r="F18" i="19"/>
  <c r="G18" i="19"/>
  <c r="H18" i="19"/>
  <c r="I18" i="19"/>
  <c r="J18" i="19"/>
  <c r="E19" i="19"/>
  <c r="F19" i="19"/>
  <c r="G19" i="19"/>
  <c r="H19" i="19"/>
  <c r="I19" i="19"/>
  <c r="J19" i="19"/>
  <c r="E20" i="19"/>
  <c r="F20" i="19"/>
  <c r="G20" i="19"/>
  <c r="H20" i="19"/>
  <c r="I20" i="19"/>
  <c r="J20" i="19"/>
  <c r="E21" i="19"/>
  <c r="F21" i="19"/>
  <c r="G21" i="19"/>
  <c r="H21" i="19"/>
  <c r="I21" i="19"/>
  <c r="J21" i="19"/>
  <c r="E22" i="19"/>
  <c r="F22" i="19"/>
  <c r="G22" i="19"/>
  <c r="H22" i="19"/>
  <c r="I22" i="19"/>
  <c r="J22" i="19"/>
  <c r="E23" i="19"/>
  <c r="F23" i="19"/>
  <c r="G23" i="19"/>
  <c r="H23" i="19"/>
  <c r="I23" i="19"/>
  <c r="J23" i="19"/>
  <c r="E24" i="19"/>
  <c r="F24" i="19"/>
  <c r="G24" i="19"/>
  <c r="H24" i="19"/>
  <c r="I24" i="19"/>
  <c r="J24" i="19"/>
  <c r="E25" i="19"/>
  <c r="F25" i="19"/>
  <c r="G25" i="19"/>
  <c r="H25" i="19"/>
  <c r="I25" i="19"/>
  <c r="J25" i="19"/>
  <c r="E26" i="19"/>
  <c r="F26" i="19"/>
  <c r="G26" i="19"/>
  <c r="H26" i="19"/>
  <c r="I26" i="19"/>
  <c r="J26" i="19"/>
  <c r="E27" i="19"/>
  <c r="F27" i="19"/>
  <c r="G27" i="19"/>
  <c r="H27" i="19"/>
  <c r="I27" i="19"/>
  <c r="J27" i="19"/>
  <c r="E28" i="19"/>
  <c r="F28" i="19"/>
  <c r="G28" i="19"/>
  <c r="H28" i="19"/>
  <c r="I28" i="19"/>
  <c r="J28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B44" i="19"/>
  <c r="B45" i="19"/>
  <c r="B38" i="19"/>
  <c r="B39" i="19"/>
  <c r="B40" i="19"/>
  <c r="B41" i="19"/>
  <c r="B42" i="19"/>
  <c r="B43" i="19"/>
  <c r="B37" i="19"/>
  <c r="B36" i="19"/>
  <c r="B54" i="19"/>
  <c r="B55" i="19"/>
  <c r="B56" i="19"/>
  <c r="B57" i="19"/>
  <c r="B58" i="19"/>
  <c r="B59" i="19"/>
  <c r="B60" i="19"/>
  <c r="B61" i="19"/>
  <c r="B53" i="19"/>
  <c r="B52" i="19"/>
  <c r="R29" i="19" l="1"/>
  <c r="R37" i="19" s="1"/>
  <c r="P29" i="19"/>
  <c r="P39" i="19" s="1"/>
  <c r="O29" i="19"/>
  <c r="O41" i="19" s="1"/>
  <c r="Q29" i="19"/>
  <c r="B62" i="19"/>
  <c r="B51" i="19"/>
  <c r="B46" i="19"/>
  <c r="B35" i="19"/>
  <c r="P37" i="19" l="1"/>
  <c r="P42" i="19"/>
  <c r="O44" i="19"/>
  <c r="O36" i="19"/>
  <c r="R45" i="19"/>
  <c r="R44" i="19"/>
  <c r="R36" i="19"/>
  <c r="R42" i="19"/>
  <c r="R40" i="19"/>
  <c r="O43" i="19"/>
  <c r="P36" i="19"/>
  <c r="O39" i="19"/>
  <c r="O35" i="19"/>
  <c r="O46" i="19"/>
  <c r="P35" i="19"/>
  <c r="O42" i="19"/>
  <c r="O38" i="19"/>
  <c r="O45" i="19"/>
  <c r="O40" i="19"/>
  <c r="P45" i="19"/>
  <c r="P41" i="19"/>
  <c r="P46" i="19"/>
  <c r="P44" i="19"/>
  <c r="P40" i="19"/>
  <c r="P43" i="19"/>
  <c r="P38" i="19"/>
  <c r="O37" i="19"/>
  <c r="R39" i="19"/>
  <c r="R46" i="19"/>
  <c r="R43" i="19"/>
  <c r="R38" i="19"/>
  <c r="R41" i="19"/>
  <c r="R35" i="19"/>
  <c r="Q43" i="19"/>
  <c r="Q35" i="19"/>
  <c r="Q41" i="19"/>
  <c r="Q39" i="19"/>
  <c r="Q40" i="19"/>
  <c r="Q46" i="19"/>
  <c r="Q38" i="19"/>
  <c r="Q45" i="19"/>
  <c r="Q37" i="19"/>
  <c r="Q44" i="19"/>
  <c r="Q36" i="19"/>
  <c r="Q42" i="19"/>
  <c r="D32" i="20"/>
  <c r="C71" i="19" l="1"/>
  <c r="C87" i="19"/>
  <c r="E67" i="19"/>
  <c r="E32" i="20" s="1"/>
  <c r="F53" i="19" l="1"/>
  <c r="D57" i="19"/>
  <c r="E65" i="19"/>
  <c r="F59" i="19"/>
  <c r="F55" i="19"/>
  <c r="F51" i="19"/>
  <c r="C52" i="19"/>
  <c r="F62" i="19"/>
  <c r="F58" i="19"/>
  <c r="F54" i="19"/>
  <c r="E52" i="19"/>
  <c r="F61" i="19"/>
  <c r="F57" i="19"/>
  <c r="D52" i="19"/>
  <c r="F60" i="19"/>
  <c r="F56" i="19"/>
  <c r="F52" i="19"/>
  <c r="E57" i="19"/>
  <c r="E54" i="19"/>
  <c r="C60" i="19"/>
  <c r="C56" i="19"/>
  <c r="D59" i="19"/>
  <c r="D60" i="19"/>
  <c r="C61" i="19"/>
  <c r="E58" i="19"/>
  <c r="C58" i="19"/>
  <c r="E60" i="19"/>
  <c r="D58" i="19"/>
  <c r="D61" i="19"/>
  <c r="C57" i="19"/>
  <c r="E66" i="19"/>
  <c r="D5" i="20" s="1"/>
  <c r="D54" i="19"/>
  <c r="D56" i="19"/>
  <c r="C59" i="19"/>
  <c r="E61" i="19"/>
  <c r="C54" i="19"/>
  <c r="E56" i="19"/>
  <c r="E59" i="19"/>
  <c r="C51" i="19"/>
  <c r="E51" i="19"/>
  <c r="D51" i="19"/>
  <c r="D4" i="20"/>
  <c r="D38" i="20" l="1"/>
  <c r="E29" i="19"/>
  <c r="D29" i="19"/>
  <c r="C29" i="19"/>
  <c r="J29" i="19"/>
  <c r="K29" i="19"/>
  <c r="F29" i="19"/>
  <c r="I29" i="19"/>
  <c r="L29" i="19"/>
  <c r="M29" i="19"/>
  <c r="N29" i="19"/>
  <c r="G29" i="19"/>
  <c r="H29" i="19"/>
  <c r="J40" i="19" l="1"/>
  <c r="J38" i="19"/>
  <c r="J37" i="19"/>
  <c r="J41" i="19"/>
  <c r="J39" i="19"/>
  <c r="J45" i="19"/>
  <c r="J35" i="19"/>
  <c r="J46" i="19"/>
  <c r="J44" i="19"/>
  <c r="J36" i="19"/>
  <c r="J43" i="19"/>
  <c r="J42" i="19"/>
  <c r="G44" i="19"/>
  <c r="G36" i="19"/>
  <c r="G39" i="19"/>
  <c r="G38" i="19"/>
  <c r="G43" i="19"/>
  <c r="G35" i="19"/>
  <c r="G42" i="19"/>
  <c r="G41" i="19"/>
  <c r="G45" i="19"/>
  <c r="G40" i="19"/>
  <c r="G46" i="19"/>
  <c r="D62" i="19" s="1"/>
  <c r="G37" i="19"/>
  <c r="D53" i="19" s="1"/>
  <c r="K44" i="19"/>
  <c r="K36" i="19"/>
  <c r="K41" i="19"/>
  <c r="K39" i="19"/>
  <c r="K43" i="19"/>
  <c r="K35" i="19"/>
  <c r="K42" i="19"/>
  <c r="K40" i="19"/>
  <c r="K45" i="19"/>
  <c r="K46" i="19"/>
  <c r="E62" i="19" s="1"/>
  <c r="K38" i="19"/>
  <c r="K37" i="19"/>
  <c r="E53" i="19" s="1"/>
  <c r="M44" i="19"/>
  <c r="M36" i="19"/>
  <c r="M41" i="19"/>
  <c r="M37" i="19"/>
  <c r="M43" i="19"/>
  <c r="M35" i="19"/>
  <c r="M42" i="19"/>
  <c r="M45" i="19"/>
  <c r="M40" i="19"/>
  <c r="M39" i="19"/>
  <c r="M46" i="19"/>
  <c r="M38" i="19"/>
  <c r="H40" i="19"/>
  <c r="H38" i="19"/>
  <c r="H37" i="19"/>
  <c r="H39" i="19"/>
  <c r="H46" i="19"/>
  <c r="H35" i="19"/>
  <c r="H45" i="19"/>
  <c r="H44" i="19"/>
  <c r="H36" i="19"/>
  <c r="H43" i="19"/>
  <c r="H41" i="19"/>
  <c r="H42" i="19"/>
  <c r="C42" i="19"/>
  <c r="C44" i="19"/>
  <c r="C43" i="19"/>
  <c r="C41" i="19"/>
  <c r="C45" i="19"/>
  <c r="C35" i="19"/>
  <c r="C37" i="19"/>
  <c r="C53" i="19" s="1"/>
  <c r="C40" i="19"/>
  <c r="C36" i="19"/>
  <c r="C39" i="19"/>
  <c r="C46" i="19"/>
  <c r="C62" i="19" s="1"/>
  <c r="C38" i="19"/>
  <c r="N40" i="19"/>
  <c r="N35" i="19"/>
  <c r="N39" i="19"/>
  <c r="N37" i="19"/>
  <c r="N43" i="19"/>
  <c r="N46" i="19"/>
  <c r="N38" i="19"/>
  <c r="N45" i="19"/>
  <c r="N44" i="19"/>
  <c r="N36" i="19"/>
  <c r="N41" i="19"/>
  <c r="N42" i="19"/>
  <c r="D46" i="19"/>
  <c r="D38" i="19"/>
  <c r="D45" i="19"/>
  <c r="D37" i="19"/>
  <c r="D44" i="19"/>
  <c r="D36" i="19"/>
  <c r="D43" i="19"/>
  <c r="D35" i="19"/>
  <c r="D42" i="19"/>
  <c r="D41" i="19"/>
  <c r="D40" i="19"/>
  <c r="D39" i="19"/>
  <c r="C55" i="19" s="1"/>
  <c r="E44" i="19"/>
  <c r="E36" i="19"/>
  <c r="E35" i="19"/>
  <c r="E42" i="19"/>
  <c r="E41" i="19"/>
  <c r="E46" i="19"/>
  <c r="E45" i="19"/>
  <c r="E43" i="19"/>
  <c r="E39" i="19"/>
  <c r="E38" i="19"/>
  <c r="E37" i="19"/>
  <c r="E40" i="19"/>
  <c r="L40" i="19"/>
  <c r="L37" i="19"/>
  <c r="L39" i="19"/>
  <c r="E55" i="19" s="1"/>
  <c r="L45" i="19"/>
  <c r="L43" i="19"/>
  <c r="L41" i="19"/>
  <c r="L46" i="19"/>
  <c r="L38" i="19"/>
  <c r="L35" i="19"/>
  <c r="L44" i="19"/>
  <c r="L36" i="19"/>
  <c r="L42" i="19"/>
  <c r="I44" i="19"/>
  <c r="I36" i="19"/>
  <c r="I42" i="19"/>
  <c r="I43" i="19"/>
  <c r="I35" i="19"/>
  <c r="I41" i="19"/>
  <c r="I45" i="19"/>
  <c r="I39" i="19"/>
  <c r="I37" i="19"/>
  <c r="I40" i="19"/>
  <c r="I46" i="19"/>
  <c r="I38" i="19"/>
  <c r="F40" i="19"/>
  <c r="F39" i="19"/>
  <c r="F46" i="19"/>
  <c r="F45" i="19"/>
  <c r="F38" i="19"/>
  <c r="F37" i="19"/>
  <c r="F43" i="19"/>
  <c r="F42" i="19"/>
  <c r="F41" i="19"/>
  <c r="F44" i="19"/>
  <c r="F36" i="19"/>
  <c r="F35" i="19"/>
  <c r="D55" i="19" l="1"/>
  <c r="D36" i="20" s="1"/>
  <c r="D35" i="20"/>
  <c r="D37" i="20"/>
</calcChain>
</file>

<file path=xl/sharedStrings.xml><?xml version="1.0" encoding="utf-8"?>
<sst xmlns="http://schemas.openxmlformats.org/spreadsheetml/2006/main" count="262" uniqueCount="114">
  <si>
    <t>Euro III</t>
  </si>
  <si>
    <t>Euro IV</t>
  </si>
  <si>
    <t>Euro V</t>
  </si>
  <si>
    <t>Euro VI</t>
  </si>
  <si>
    <t>EEV</t>
  </si>
  <si>
    <t>Euro 0</t>
  </si>
  <si>
    <t>Euro I</t>
  </si>
  <si>
    <t>Euro II</t>
  </si>
  <si>
    <t>Euroklasse</t>
  </si>
  <si>
    <t>Technologie</t>
  </si>
  <si>
    <t>Diesel</t>
  </si>
  <si>
    <t>Diesel + halfopen DPF</t>
  </si>
  <si>
    <t>Diesel + gesloten DPF</t>
  </si>
  <si>
    <t>Diesel + SCR + gesloten DPF</t>
  </si>
  <si>
    <t>Diesel + EGR</t>
  </si>
  <si>
    <t>Diesel + SCR</t>
  </si>
  <si>
    <t>Diesel + SCR + DPF</t>
  </si>
  <si>
    <t>Aardgas &lt; 1g NOx (stochiometrisch)</t>
  </si>
  <si>
    <t>Aardgas &lt; 2g NOx (lean burn)</t>
  </si>
  <si>
    <t>Gewogen emissiefactor</t>
  </si>
  <si>
    <r>
      <t>NO</t>
    </r>
    <r>
      <rPr>
        <b/>
        <vertAlign val="subscript"/>
        <sz val="10"/>
        <rFont val="Arial"/>
        <family val="2"/>
      </rPr>
      <t>x</t>
    </r>
    <r>
      <rPr>
        <b/>
        <sz val="10"/>
        <rFont val="Arial"/>
        <family val="2"/>
      </rPr>
      <t xml:space="preserve"> [g/km]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</si>
  <si>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totaal [g/km]</t>
    </r>
  </si>
  <si>
    <t>Jaar</t>
  </si>
  <si>
    <t>Toegepaste techniek</t>
  </si>
  <si>
    <t>Schalingsfactor</t>
  </si>
  <si>
    <t>NOx</t>
  </si>
  <si>
    <t>NO2</t>
  </si>
  <si>
    <t>PM10</t>
  </si>
  <si>
    <r>
      <t>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direct [g/km]</t>
    </r>
  </si>
  <si>
    <t>Som</t>
  </si>
  <si>
    <t>Schalingsfactoren</t>
  </si>
  <si>
    <t>Selectie schalingsfactoren</t>
  </si>
  <si>
    <r>
      <t>NO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direct [ - ]</t>
    </r>
  </si>
  <si>
    <r>
      <t>PM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 xml:space="preserve"> totaal [ - ]</t>
    </r>
  </si>
  <si>
    <t>NOx [ - ]</t>
  </si>
  <si>
    <t>Invoerjaar</t>
  </si>
  <si>
    <t>Som % voertuigen</t>
  </si>
  <si>
    <t>Invoer</t>
  </si>
  <si>
    <t>Omschrijving</t>
  </si>
  <si>
    <t>Programmering foutmeldingen</t>
  </si>
  <si>
    <t>Snelheidstype</t>
  </si>
  <si>
    <t>D</t>
  </si>
  <si>
    <t>C</t>
  </si>
  <si>
    <t>E</t>
  </si>
  <si>
    <t>B</t>
  </si>
  <si>
    <t>Eigen waarden</t>
  </si>
  <si>
    <t>Gesloten deeltjesfilter</t>
  </si>
  <si>
    <t>Halfopen deeltjesfilter, achteraf ingebouw mogelijk (retrofit)</t>
  </si>
  <si>
    <t>Toevoeging middel (AdBlue) aan uitlaatgassen + gesloten deeltjesfilter</t>
  </si>
  <si>
    <t>Toevoeging middel (AdBlue) aan uitlaatgassen</t>
  </si>
  <si>
    <t>Recirculatie van uitlaatgassen naar motor</t>
  </si>
  <si>
    <t>Motor wordt gevoed met arm mengsel (luchtovermaat)</t>
  </si>
  <si>
    <t>Buitenweg Algemeen</t>
  </si>
  <si>
    <t>Stad Normaal</t>
  </si>
  <si>
    <t>Stad Stagnerend</t>
  </si>
  <si>
    <t>Stad Minder Congestie</t>
  </si>
  <si>
    <t>Korte uitleg techniek, zie ook instructie</t>
  </si>
  <si>
    <t>Motorprincipe is stochiometrische verbranding.</t>
  </si>
  <si>
    <t>Aardgas &lt; 1g NOx (3-weg katalysator)</t>
  </si>
  <si>
    <t>Drop down-menu "Jaar"</t>
  </si>
  <si>
    <t>Drop down-menu "Snelheidstype"</t>
  </si>
  <si>
    <t>Gebruiken of invullen</t>
  </si>
  <si>
    <t>Controleren</t>
  </si>
  <si>
    <t>Uitlezen</t>
  </si>
  <si>
    <t xml:space="preserve"> (IA = “Stad Stagnerend”, IB = “Stad Normaal”, IC = “Stad Minder Congestie”, II = “Buitenweg Algemeen”)</t>
  </si>
  <si>
    <t>IA</t>
  </si>
  <si>
    <t>IB</t>
  </si>
  <si>
    <t>IC</t>
  </si>
  <si>
    <t>II</t>
  </si>
  <si>
    <t>NOx [g/km]</t>
  </si>
  <si>
    <t>PM10 totaal [g/km]</t>
  </si>
  <si>
    <t>Legenda</t>
  </si>
  <si>
    <t>ZEV</t>
  </si>
  <si>
    <t>Aardgas</t>
  </si>
  <si>
    <t>Waterstof brandstofcel</t>
  </si>
  <si>
    <t>Elektisch</t>
  </si>
  <si>
    <t>Elektrisch</t>
  </si>
  <si>
    <t>LPG</t>
  </si>
  <si>
    <t>waterstof brandstofcel</t>
  </si>
  <si>
    <t>elektrisch</t>
  </si>
  <si>
    <t>Bustechnologie + Emissiefactoren TNO en gemiddelde emissiefactoren RIVM</t>
  </si>
  <si>
    <t>Wegtype</t>
  </si>
  <si>
    <t>Component</t>
  </si>
  <si>
    <t>buitenweg</t>
  </si>
  <si>
    <t>CO</t>
  </si>
  <si>
    <t>PM10totaal</t>
  </si>
  <si>
    <t>PM2.5totaal</t>
  </si>
  <si>
    <t>stad doorstromend</t>
  </si>
  <si>
    <t>stad normaal</t>
  </si>
  <si>
    <t>stad stagnerend</t>
  </si>
  <si>
    <t>Verkeerscategorie</t>
  </si>
  <si>
    <t>Voertuigtype</t>
  </si>
  <si>
    <t>bussen</t>
  </si>
  <si>
    <t>autobussen</t>
  </si>
  <si>
    <t>(uit generieke gegevens IenW-site)</t>
  </si>
  <si>
    <t>Eigen waarden rel. aandeel VTKs * EF TNO</t>
  </si>
  <si>
    <t>oude type</t>
  </si>
  <si>
    <t>D / IA</t>
  </si>
  <si>
    <t>C / IB</t>
  </si>
  <si>
    <t>E / IC</t>
  </si>
  <si>
    <t>B / II</t>
  </si>
  <si>
    <t>Relatief aandeel voertuigen (lijnbussen)</t>
  </si>
  <si>
    <t>Schalingsfactor = gewogen emissiefactor bij eigen waarden relatief aandeel VTKs / emissiefactor RIVM van betreffend jaar</t>
  </si>
  <si>
    <t>Selectie van schalingsfactoren bij gekozen snelheidstype en jaar</t>
  </si>
  <si>
    <t>PM2.5 totaal [g/km]</t>
  </si>
  <si>
    <t>NO2 direct [g/km]</t>
  </si>
  <si>
    <t>PM2.5 totaal [ - ]</t>
  </si>
  <si>
    <t>PM2.5</t>
  </si>
  <si>
    <t>Door TNO zijn waarden voor 2025, 2030 en 2035 aangeleverd. Alleen 2025 is gebruikt.</t>
  </si>
  <si>
    <t xml:space="preserve">TNO 2025 </t>
  </si>
  <si>
    <t>RIVM 2025</t>
  </si>
  <si>
    <t>EUROVI data uit 2022 - er wordt geen rekening gehouden met veroudering.</t>
  </si>
  <si>
    <t xml:space="preserve">Emiel van Eijk 2025 - gegevens ZEV. </t>
  </si>
  <si>
    <t xml:space="preserve">CO, Nox, NO2 zijn hetzelfde als vorig jaar. Alleen PM10 en PM2,5 zijn gewijzigd.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</si>
</sst>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40" applyNumberFormat="0" applyFill="0" applyAlignment="0" applyProtection="0"/>
    <xf numFmtId="0" fontId="12" fillId="0" borderId="41" applyNumberFormat="0" applyFill="0" applyAlignment="0" applyProtection="0"/>
    <xf numFmtId="0" fontId="13" fillId="0" borderId="42" applyNumberFormat="0" applyFill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43" applyNumberFormat="0" applyAlignment="0" applyProtection="0"/>
    <xf numFmtId="0" fontId="18" fillId="15" borderId="44" applyNumberFormat="0" applyAlignment="0" applyProtection="0"/>
    <xf numFmtId="0" fontId="19" fillId="15" borderId="43" applyNumberFormat="0" applyAlignment="0" applyProtection="0"/>
    <xf numFmtId="0" fontId="20" fillId="0" borderId="45" applyNumberFormat="0" applyFill="0" applyAlignment="0" applyProtection="0"/>
    <xf numFmtId="0" fontId="21" fillId="16" borderId="46" applyNumberFormat="0" applyAlignment="0" applyProtection="0"/>
    <xf numFmtId="0" fontId="22" fillId="0" borderId="0" applyNumberFormat="0" applyFill="0" applyBorder="0" applyAlignment="0" applyProtection="0"/>
    <xf numFmtId="0" fontId="10" fillId="17" borderId="47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48" applyNumberFormat="0" applyFill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25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</cellStyleXfs>
  <cellXfs count="233">
    <xf numFmtId="0" fontId="0" fillId="0" borderId="0" xfId="0"/>
    <xf numFmtId="14" fontId="2" fillId="2" borderId="1" xfId="0" applyNumberFormat="1" applyFont="1" applyFill="1" applyBorder="1"/>
    <xf numFmtId="14" fontId="2" fillId="2" borderId="2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vertical="center"/>
    </xf>
    <xf numFmtId="0" fontId="0" fillId="4" borderId="0" xfId="0" applyFill="1"/>
    <xf numFmtId="0" fontId="2" fillId="4" borderId="0" xfId="0" applyFont="1" applyFill="1"/>
    <xf numFmtId="0" fontId="2" fillId="4" borderId="7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2" fillId="4" borderId="14" xfId="0" applyFont="1" applyFill="1" applyBorder="1" applyAlignment="1">
      <alignment horizontal="right" vertical="top" wrapText="1"/>
    </xf>
    <xf numFmtId="1" fontId="3" fillId="4" borderId="15" xfId="0" applyNumberFormat="1" applyFont="1" applyFill="1" applyBorder="1" applyAlignment="1">
      <alignment horizontal="left" vertical="top"/>
    </xf>
    <xf numFmtId="0" fontId="0" fillId="4" borderId="0" xfId="0" applyFill="1" applyAlignment="1">
      <alignment vertical="top" wrapText="1"/>
    </xf>
    <xf numFmtId="0" fontId="2" fillId="4" borderId="16" xfId="0" applyFont="1" applyFill="1" applyBorder="1" applyAlignment="1">
      <alignment horizontal="right" vertical="top" wrapText="1"/>
    </xf>
    <xf numFmtId="1" fontId="3" fillId="4" borderId="4" xfId="0" applyNumberFormat="1" applyFont="1" applyFill="1" applyBorder="1" applyAlignment="1">
      <alignment horizontal="left" vertical="top"/>
    </xf>
    <xf numFmtId="0" fontId="3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2" fillId="4" borderId="17" xfId="0" applyFont="1" applyFill="1" applyBorder="1" applyAlignment="1">
      <alignment horizontal="right" vertical="top" wrapText="1"/>
    </xf>
    <xf numFmtId="0" fontId="3" fillId="4" borderId="17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0" fillId="4" borderId="1" xfId="0" applyFill="1" applyBorder="1"/>
    <xf numFmtId="0" fontId="0" fillId="4" borderId="7" xfId="0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0" fillId="4" borderId="3" xfId="0" applyFill="1" applyBorder="1"/>
    <xf numFmtId="0" fontId="0" fillId="4" borderId="5" xfId="0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0" xfId="0" applyFont="1" applyFill="1" applyAlignment="1">
      <alignment horizontal="left"/>
    </xf>
    <xf numFmtId="0" fontId="2" fillId="4" borderId="7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2" fontId="2" fillId="5" borderId="11" xfId="0" applyNumberFormat="1" applyFont="1" applyFill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2" fontId="2" fillId="5" borderId="1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5" borderId="13" xfId="0" applyFont="1" applyFill="1" applyBorder="1"/>
    <xf numFmtId="0" fontId="6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17" xfId="0" applyFont="1" applyBorder="1"/>
    <xf numFmtId="0" fontId="2" fillId="0" borderId="22" xfId="0" applyFont="1" applyBorder="1"/>
    <xf numFmtId="0" fontId="2" fillId="0" borderId="4" xfId="0" applyFont="1" applyBorder="1"/>
    <xf numFmtId="0" fontId="2" fillId="0" borderId="23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5" fontId="0" fillId="4" borderId="0" xfId="0" applyNumberFormat="1" applyFill="1"/>
    <xf numFmtId="0" fontId="2" fillId="4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2" borderId="2" xfId="1" applyFont="1" applyFill="1" applyBorder="1"/>
    <xf numFmtId="0" fontId="2" fillId="2" borderId="1" xfId="1" applyFont="1" applyFill="1" applyBorder="1"/>
    <xf numFmtId="2" fontId="3" fillId="2" borderId="2" xfId="1" applyNumberFormat="1" applyFill="1" applyBorder="1" applyAlignment="1">
      <alignment horizontal="center"/>
    </xf>
    <xf numFmtId="2" fontId="3" fillId="2" borderId="17" xfId="1" applyNumberFormat="1" applyFill="1" applyBorder="1" applyAlignment="1">
      <alignment horizontal="center"/>
    </xf>
    <xf numFmtId="2" fontId="3" fillId="2" borderId="22" xfId="1" applyNumberFormat="1" applyFill="1" applyBorder="1" applyAlignment="1">
      <alignment horizontal="center"/>
    </xf>
    <xf numFmtId="0" fontId="2" fillId="2" borderId="6" xfId="1" applyFont="1" applyFill="1" applyBorder="1"/>
    <xf numFmtId="0" fontId="2" fillId="2" borderId="5" xfId="1" applyFont="1" applyFill="1" applyBorder="1"/>
    <xf numFmtId="2" fontId="3" fillId="2" borderId="6" xfId="1" applyNumberFormat="1" applyFill="1" applyBorder="1" applyAlignment="1">
      <alignment horizontal="center"/>
    </xf>
    <xf numFmtId="2" fontId="3" fillId="2" borderId="10" xfId="1" applyNumberFormat="1" applyFill="1" applyBorder="1" applyAlignment="1">
      <alignment horizontal="center"/>
    </xf>
    <xf numFmtId="2" fontId="3" fillId="2" borderId="9" xfId="1" applyNumberFormat="1" applyFill="1" applyBorder="1" applyAlignment="1">
      <alignment horizontal="center"/>
    </xf>
    <xf numFmtId="0" fontId="2" fillId="2" borderId="3" xfId="1" applyFont="1" applyFill="1" applyBorder="1"/>
    <xf numFmtId="2" fontId="3" fillId="2" borderId="4" xfId="1" applyNumberFormat="1" applyFill="1" applyBorder="1" applyAlignment="1">
      <alignment horizontal="center"/>
    </xf>
    <xf numFmtId="2" fontId="3" fillId="2" borderId="0" xfId="1" applyNumberFormat="1" applyFill="1" applyAlignment="1">
      <alignment horizontal="center"/>
    </xf>
    <xf numFmtId="2" fontId="3" fillId="2" borderId="23" xfId="1" applyNumberFormat="1" applyFill="1" applyBorder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10" borderId="12" xfId="0" applyFont="1" applyFill="1" applyBorder="1"/>
    <xf numFmtId="0" fontId="2" fillId="10" borderId="7" xfId="0" applyFont="1" applyFill="1" applyBorder="1"/>
    <xf numFmtId="165" fontId="2" fillId="10" borderId="7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6" xfId="0" applyBorder="1"/>
    <xf numFmtId="0" fontId="0" fillId="0" borderId="10" xfId="0" applyBorder="1"/>
    <xf numFmtId="0" fontId="0" fillId="0" borderId="1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2" fillId="0" borderId="17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2" borderId="0" xfId="1" applyFont="1" applyFill="1" applyAlignment="1">
      <alignment horizontal="left"/>
    </xf>
    <xf numFmtId="165" fontId="0" fillId="0" borderId="17" xfId="0" applyNumberFormat="1" applyBorder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0" fillId="8" borderId="26" xfId="0" applyNumberFormat="1" applyFill="1" applyBorder="1" applyAlignment="1">
      <alignment horizontal="center" vertical="center"/>
    </xf>
    <xf numFmtId="2" fontId="0" fillId="9" borderId="27" xfId="0" applyNumberFormat="1" applyFill="1" applyBorder="1" applyAlignment="1">
      <alignment horizontal="center" vertical="center"/>
    </xf>
    <xf numFmtId="2" fontId="0" fillId="8" borderId="27" xfId="0" applyNumberFormat="1" applyFill="1" applyBorder="1" applyAlignment="1">
      <alignment horizontal="center" vertical="center"/>
    </xf>
    <xf numFmtId="2" fontId="0" fillId="9" borderId="2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2" fontId="0" fillId="8" borderId="29" xfId="0" applyNumberFormat="1" applyFill="1" applyBorder="1" applyAlignment="1">
      <alignment horizontal="center" vertical="center"/>
    </xf>
    <xf numFmtId="2" fontId="0" fillId="9" borderId="30" xfId="0" applyNumberFormat="1" applyFill="1" applyBorder="1" applyAlignment="1">
      <alignment horizontal="center" vertical="center"/>
    </xf>
    <xf numFmtId="2" fontId="0" fillId="8" borderId="30" xfId="0" applyNumberFormat="1" applyFill="1" applyBorder="1" applyAlignment="1">
      <alignment horizontal="center" vertical="center"/>
    </xf>
    <xf numFmtId="2" fontId="0" fillId="9" borderId="31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2" fontId="0" fillId="8" borderId="8" xfId="0" applyNumberFormat="1" applyFill="1" applyBorder="1" applyAlignment="1">
      <alignment horizontal="center" vertical="center"/>
    </xf>
    <xf numFmtId="2" fontId="0" fillId="9" borderId="24" xfId="0" applyNumberFormat="1" applyFill="1" applyBorder="1" applyAlignment="1">
      <alignment horizontal="center" vertical="center"/>
    </xf>
    <xf numFmtId="2" fontId="0" fillId="8" borderId="24" xfId="0" applyNumberFormat="1" applyFill="1" applyBorder="1" applyAlignment="1">
      <alignment horizontal="center" vertical="center"/>
    </xf>
    <xf numFmtId="2" fontId="0" fillId="9" borderId="25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2" fontId="0" fillId="8" borderId="32" xfId="0" applyNumberFormat="1" applyFill="1" applyBorder="1" applyAlignment="1">
      <alignment horizontal="center" vertical="center"/>
    </xf>
    <xf numFmtId="2" fontId="0" fillId="9" borderId="33" xfId="0" applyNumberFormat="1" applyFill="1" applyBorder="1" applyAlignment="1">
      <alignment horizontal="center" vertical="center"/>
    </xf>
    <xf numFmtId="2" fontId="0" fillId="8" borderId="33" xfId="0" applyNumberFormat="1" applyFill="1" applyBorder="1" applyAlignment="1">
      <alignment horizontal="center" vertical="center"/>
    </xf>
    <xf numFmtId="2" fontId="0" fillId="9" borderId="3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5" fontId="2" fillId="6" borderId="8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6" borderId="24" xfId="0" applyNumberFormat="1" applyFont="1" applyFill="1" applyBorder="1" applyAlignment="1">
      <alignment horizontal="center" vertical="center"/>
    </xf>
    <xf numFmtId="165" fontId="2" fillId="3" borderId="25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2" fontId="0" fillId="6" borderId="29" xfId="0" applyNumberFormat="1" applyFill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6" borderId="30" xfId="0" applyNumberFormat="1" applyFill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2" fontId="0" fillId="6" borderId="35" xfId="0" applyNumberFormat="1" applyFill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6" borderId="36" xfId="0" applyNumberFormat="1" applyFill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2" fontId="0" fillId="6" borderId="32" xfId="0" applyNumberFormat="1" applyFill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6" borderId="33" xfId="0" applyNumberFormat="1" applyFill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7" borderId="11" xfId="0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4" borderId="25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0" fillId="0" borderId="6" xfId="0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64" fontId="2" fillId="0" borderId="2" xfId="0" applyNumberFormat="1" applyFont="1" applyBorder="1"/>
    <xf numFmtId="0" fontId="0" fillId="0" borderId="4" xfId="0" applyBorder="1"/>
    <xf numFmtId="0" fontId="2" fillId="4" borderId="16" xfId="0" applyFont="1" applyFill="1" applyBorder="1" applyAlignment="1">
      <alignment horizontal="right"/>
    </xf>
    <xf numFmtId="2" fontId="2" fillId="5" borderId="16" xfId="0" applyNumberFormat="1" applyFont="1" applyFill="1" applyBorder="1" applyAlignment="1">
      <alignment horizontal="center"/>
    </xf>
    <xf numFmtId="2" fontId="3" fillId="0" borderId="2" xfId="1" applyNumberFormat="1" applyBorder="1" applyAlignment="1">
      <alignment horizontal="center"/>
    </xf>
    <xf numFmtId="2" fontId="3" fillId="0" borderId="17" xfId="1" applyNumberFormat="1" applyBorder="1" applyAlignment="1">
      <alignment horizontal="center"/>
    </xf>
    <xf numFmtId="2" fontId="3" fillId="0" borderId="22" xfId="1" applyNumberFormat="1" applyBorder="1" applyAlignment="1">
      <alignment horizontal="center"/>
    </xf>
    <xf numFmtId="2" fontId="3" fillId="0" borderId="6" xfId="1" applyNumberFormat="1" applyBorder="1" applyAlignment="1">
      <alignment horizontal="center"/>
    </xf>
    <xf numFmtId="2" fontId="3" fillId="0" borderId="10" xfId="1" applyNumberFormat="1" applyBorder="1" applyAlignment="1">
      <alignment horizontal="center"/>
    </xf>
    <xf numFmtId="2" fontId="3" fillId="0" borderId="9" xfId="1" applyNumberFormat="1" applyBorder="1" applyAlignment="1">
      <alignment horizontal="center"/>
    </xf>
    <xf numFmtId="2" fontId="3" fillId="0" borderId="4" xfId="1" applyNumberFormat="1" applyBorder="1" applyAlignment="1">
      <alignment horizontal="center"/>
    </xf>
    <xf numFmtId="2" fontId="3" fillId="0" borderId="0" xfId="1" applyNumberFormat="1" applyAlignment="1">
      <alignment horizontal="center"/>
    </xf>
    <xf numFmtId="2" fontId="3" fillId="0" borderId="23" xfId="1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5" xfId="0" applyNumberFormat="1" applyFont="1" applyFill="1" applyBorder="1" applyAlignment="1" applyProtection="1">
      <alignment horizontal="center"/>
      <protection locked="0"/>
    </xf>
    <xf numFmtId="0" fontId="10" fillId="0" borderId="0" xfId="3"/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3" borderId="25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</cellXfs>
  <cellStyles count="44">
    <cellStyle name="20% - Accent1 2" xfId="21" xr:uid="{7FB411B3-1519-4EAB-AB35-D761FAF32728}"/>
    <cellStyle name="20% - Accent2 2" xfId="25" xr:uid="{28A6EBF5-34DD-4F4F-A313-D9E21F93376F}"/>
    <cellStyle name="20% - Accent3 2" xfId="29" xr:uid="{8457214C-D19F-44DB-93AA-2BABDA71D7F3}"/>
    <cellStyle name="20% - Accent4 2" xfId="33" xr:uid="{72FF3E5A-5304-455E-86C9-0640D3A4F9E5}"/>
    <cellStyle name="20% - Accent5 2" xfId="37" xr:uid="{C1734FA2-4C92-481D-94F8-2B88E7B551AC}"/>
    <cellStyle name="20% - Accent6 2" xfId="41" xr:uid="{4067CBCC-36A3-4C04-A388-88217B1202A1}"/>
    <cellStyle name="40% - Accent1 2" xfId="22" xr:uid="{DF84F1C8-C27A-4011-BF7B-CD249458D252}"/>
    <cellStyle name="40% - Accent2 2" xfId="26" xr:uid="{27A33FF5-B8CE-4A43-9DBC-D52BC7217D76}"/>
    <cellStyle name="40% - Accent3 2" xfId="30" xr:uid="{8936FA19-6597-463B-A5B5-1F9DD83AC83E}"/>
    <cellStyle name="40% - Accent4 2" xfId="34" xr:uid="{2D6008A4-286C-42C9-B77C-DCD9FFFD4500}"/>
    <cellStyle name="40% - Accent5 2" xfId="38" xr:uid="{5A027A13-481B-49F4-A8DC-EEC74FE2719A}"/>
    <cellStyle name="40% - Accent6 2" xfId="42" xr:uid="{90CFFE8D-8D26-4055-A3AD-297C304517C1}"/>
    <cellStyle name="60% - Accent1 2" xfId="23" xr:uid="{EFA2E042-0085-473A-9DA9-4483D775A564}"/>
    <cellStyle name="60% - Accent2 2" xfId="27" xr:uid="{7B62C4A2-B695-4E19-BA7F-4DC486766D74}"/>
    <cellStyle name="60% - Accent3 2" xfId="31" xr:uid="{72005B9B-F953-455D-B41E-3AAFEB2D7C89}"/>
    <cellStyle name="60% - Accent4 2" xfId="35" xr:uid="{604CAE3E-2C0B-40D0-A9BB-7BBE8419D722}"/>
    <cellStyle name="60% - Accent5 2" xfId="39" xr:uid="{C1B49F13-B4C0-492D-9740-CEABDAEA1380}"/>
    <cellStyle name="60% - Accent6 2" xfId="43" xr:uid="{B2ADD177-A333-4669-8B34-3BA2B9C29878}"/>
    <cellStyle name="Accent1 2" xfId="20" xr:uid="{01D3DC1C-5228-4F89-88BA-A8BD66754983}"/>
    <cellStyle name="Accent2 2" xfId="24" xr:uid="{0851482D-08D0-4F44-9ED3-7D72DEF24DA8}"/>
    <cellStyle name="Accent3 2" xfId="28" xr:uid="{7BA256CF-9D58-4C9B-9C87-4AFE146D6143}"/>
    <cellStyle name="Accent4 2" xfId="32" xr:uid="{BC5A6ECB-9BD0-4FA7-AD47-968955694499}"/>
    <cellStyle name="Accent5 2" xfId="36" xr:uid="{B7B6B9A1-BDEB-4662-BCAA-433E2FD126B4}"/>
    <cellStyle name="Accent6 2" xfId="40" xr:uid="{06562455-DE6D-486C-B14E-E6A277E2F807}"/>
    <cellStyle name="Berekening 2" xfId="13" xr:uid="{37CD0022-DAA3-42E6-A320-72569AAC8FC6}"/>
    <cellStyle name="Controlecel 2" xfId="15" xr:uid="{759D3105-1410-40E5-866A-7F519614DDBF}"/>
    <cellStyle name="Gekoppelde cel 2" xfId="14" xr:uid="{DBB03CED-DE3D-4991-9B03-414FADD96E3D}"/>
    <cellStyle name="Goed 2" xfId="8" xr:uid="{FE071EDC-955E-4711-ABC3-6579B0E802E7}"/>
    <cellStyle name="Invoer 2" xfId="11" xr:uid="{29CD58DC-3CED-48C4-ACFD-97ADC72781C8}"/>
    <cellStyle name="Kop 1 2" xfId="4" xr:uid="{C02CF509-220C-4505-92C3-5DA8E8357302}"/>
    <cellStyle name="Kop 2 2" xfId="5" xr:uid="{7F2AA99F-606D-425D-85F3-0BB1385503E3}"/>
    <cellStyle name="Kop 3 2" xfId="6" xr:uid="{C9D2BEBA-278E-4E68-BEF8-77C2402962F9}"/>
    <cellStyle name="Kop 4 2" xfId="7" xr:uid="{E8BDBE2C-B5A3-4817-9D99-56F58ACB5E7A}"/>
    <cellStyle name="Neutraal 2" xfId="10" xr:uid="{91811D1D-BBB9-44F0-8D56-DCCACFF145CB}"/>
    <cellStyle name="Normal 2" xfId="1" xr:uid="{00000000-0005-0000-0000-000000000000}"/>
    <cellStyle name="Notitie 2" xfId="17" xr:uid="{386E97C0-6864-4EF3-98AA-C19D6FCC5EEA}"/>
    <cellStyle name="Ongeldig 2" xfId="9" xr:uid="{3C273C24-5B88-4278-8483-270F9A56D81E}"/>
    <cellStyle name="Standaard" xfId="0" builtinId="0"/>
    <cellStyle name="Standaard 2" xfId="3" xr:uid="{46C4B4D8-692B-42A2-AA96-367D859D44B7}"/>
    <cellStyle name="Titel" xfId="2" builtinId="15" customBuiltin="1"/>
    <cellStyle name="Totaal 2" xfId="19" xr:uid="{0550D9B1-6CF6-49E7-9376-2215BDF950ED}"/>
    <cellStyle name="Uitvoer 2" xfId="12" xr:uid="{8BCD1951-DCFD-4635-85C7-F53578ABFBF7}"/>
    <cellStyle name="Verklarende tekst 2" xfId="18" xr:uid="{66B13009-C98D-4343-8C33-85DDE98C4212}"/>
    <cellStyle name="Waarschuwingstekst 2" xfId="16" xr:uid="{24A97384-340E-4B25-ADD9-FB25D2D955BD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16" fmlaLink="Rekenblad!$B$71" fmlaRange="Rekenblad!$B$72:$B$83" noThreeD="1" sel="3" val="0"/>
</file>

<file path=xl/ctrlProps/ctrlProp2.xml><?xml version="1.0" encoding="utf-8"?>
<formControlPr xmlns="http://schemas.microsoft.com/office/spreadsheetml/2009/9/main" objectType="Drop" dropLines="4" dropStyle="combo" dx="16" fmlaLink="Rekenblad!$B$87" fmlaRange="Rekenblad!$B$88:$B$91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19050</xdr:colOff>
          <xdr:row>3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9525</xdr:rowOff>
        </xdr:from>
        <xdr:to>
          <xdr:col>4</xdr:col>
          <xdr:colOff>9525</xdr:colOff>
          <xdr:row>4</xdr:row>
          <xdr:rowOff>171450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2:H38"/>
  <sheetViews>
    <sheetView tabSelected="1" zoomScaleNormal="100" workbookViewId="0">
      <selection activeCell="F44" sqref="F44"/>
    </sheetView>
  </sheetViews>
  <sheetFormatPr defaultColWidth="9.140625" defaultRowHeight="12.75" x14ac:dyDescent="0.2"/>
  <cols>
    <col min="1" max="1" width="2.7109375" style="13" customWidth="1"/>
    <col min="2" max="2" width="12.42578125" style="13" customWidth="1"/>
    <col min="3" max="3" width="36.28515625" style="13" customWidth="1"/>
    <col min="4" max="4" width="17.7109375" style="13" customWidth="1"/>
    <col min="5" max="5" width="59.140625" style="13" customWidth="1"/>
    <col min="6" max="6" width="30.7109375" style="13" customWidth="1"/>
    <col min="7" max="7" width="10.5703125" style="13" bestFit="1" customWidth="1"/>
    <col min="8" max="16384" width="9.140625" style="13"/>
  </cols>
  <sheetData>
    <row r="2" spans="2:8" ht="13.5" thickBot="1" x14ac:dyDescent="0.25">
      <c r="C2" s="14"/>
      <c r="E2" s="14" t="s">
        <v>71</v>
      </c>
    </row>
    <row r="3" spans="2:8" ht="13.5" thickBot="1" x14ac:dyDescent="0.25">
      <c r="C3" s="15" t="s">
        <v>38</v>
      </c>
      <c r="D3" s="185" t="s">
        <v>37</v>
      </c>
      <c r="E3" s="48" t="s">
        <v>61</v>
      </c>
      <c r="F3" s="16"/>
      <c r="G3" s="16"/>
    </row>
    <row r="4" spans="2:8" ht="15" customHeight="1" x14ac:dyDescent="0.2">
      <c r="C4" s="17" t="s">
        <v>22</v>
      </c>
      <c r="D4" s="18" t="str">
        <f>Rekenblad!E65</f>
        <v>OK</v>
      </c>
      <c r="E4" s="86" t="s">
        <v>62</v>
      </c>
      <c r="F4" s="19"/>
      <c r="G4" s="19"/>
    </row>
    <row r="5" spans="2:8" ht="15" customHeight="1" thickBot="1" x14ac:dyDescent="0.25">
      <c r="C5" s="20" t="s">
        <v>40</v>
      </c>
      <c r="D5" s="21" t="str">
        <f>Rekenblad!E66</f>
        <v>OK</v>
      </c>
      <c r="E5" s="49" t="s">
        <v>63</v>
      </c>
      <c r="F5" s="23"/>
      <c r="G5" s="23"/>
    </row>
    <row r="6" spans="2:8" ht="15.75" customHeight="1" x14ac:dyDescent="0.2">
      <c r="C6" s="24"/>
      <c r="D6" s="25"/>
      <c r="E6" s="22"/>
      <c r="F6" s="23"/>
      <c r="G6" s="23"/>
    </row>
    <row r="7" spans="2:8" ht="13.5" thickBot="1" x14ac:dyDescent="0.25"/>
    <row r="8" spans="2:8" ht="13.5" thickBot="1" x14ac:dyDescent="0.25">
      <c r="C8" s="26"/>
      <c r="D8" s="186" t="s">
        <v>101</v>
      </c>
      <c r="E8" s="184"/>
    </row>
    <row r="9" spans="2:8" ht="13.5" thickBot="1" x14ac:dyDescent="0.25">
      <c r="B9" s="27" t="s">
        <v>8</v>
      </c>
      <c r="C9" s="28" t="s">
        <v>23</v>
      </c>
      <c r="D9" s="29" t="s">
        <v>45</v>
      </c>
      <c r="E9" s="27" t="s">
        <v>56</v>
      </c>
    </row>
    <row r="10" spans="2:8" hidden="1" x14ac:dyDescent="0.2">
      <c r="B10" s="30" t="s">
        <v>5</v>
      </c>
      <c r="C10" s="31" t="s">
        <v>77</v>
      </c>
      <c r="D10" s="8">
        <v>0</v>
      </c>
      <c r="E10" s="30"/>
    </row>
    <row r="11" spans="2:8" ht="13.5" hidden="1" thickBot="1" x14ac:dyDescent="0.25">
      <c r="B11" s="38"/>
      <c r="C11" s="39" t="s">
        <v>10</v>
      </c>
      <c r="D11" s="10">
        <v>0</v>
      </c>
      <c r="E11" s="37"/>
      <c r="G11" s="63"/>
      <c r="H11" s="63"/>
    </row>
    <row r="12" spans="2:8" ht="13.5" hidden="1" thickBot="1" x14ac:dyDescent="0.25">
      <c r="B12" s="27" t="s">
        <v>6</v>
      </c>
      <c r="C12" s="28" t="s">
        <v>10</v>
      </c>
      <c r="D12" s="11">
        <v>0</v>
      </c>
      <c r="E12" s="33"/>
      <c r="G12" s="63"/>
      <c r="H12" s="63"/>
    </row>
    <row r="13" spans="2:8" hidden="1" x14ac:dyDescent="0.2">
      <c r="B13" s="34" t="s">
        <v>7</v>
      </c>
      <c r="C13" s="35" t="s">
        <v>10</v>
      </c>
      <c r="D13" s="9">
        <v>0</v>
      </c>
      <c r="E13" s="32"/>
      <c r="G13" s="63"/>
      <c r="H13" s="63"/>
    </row>
    <row r="14" spans="2:8" hidden="1" x14ac:dyDescent="0.2">
      <c r="B14" s="34"/>
      <c r="C14" s="35" t="s">
        <v>11</v>
      </c>
      <c r="D14" s="9">
        <v>0</v>
      </c>
      <c r="E14" s="36" t="s">
        <v>47</v>
      </c>
      <c r="G14" s="63"/>
      <c r="H14" s="63"/>
    </row>
    <row r="15" spans="2:8" ht="13.5" hidden="1" thickBot="1" x14ac:dyDescent="0.25">
      <c r="B15" s="34"/>
      <c r="C15" s="35" t="s">
        <v>12</v>
      </c>
      <c r="D15" s="9">
        <v>0</v>
      </c>
      <c r="E15" s="37" t="s">
        <v>46</v>
      </c>
      <c r="G15" s="63"/>
      <c r="H15" s="63"/>
    </row>
    <row r="16" spans="2:8" hidden="1" x14ac:dyDescent="0.2">
      <c r="B16" s="30" t="s">
        <v>0</v>
      </c>
      <c r="C16" s="31" t="s">
        <v>10</v>
      </c>
      <c r="D16" s="8">
        <v>0</v>
      </c>
      <c r="E16" s="36"/>
      <c r="G16" s="63"/>
      <c r="H16" s="63"/>
    </row>
    <row r="17" spans="2:8" hidden="1" x14ac:dyDescent="0.2">
      <c r="B17" s="34"/>
      <c r="C17" s="35" t="s">
        <v>11</v>
      </c>
      <c r="D17" s="9">
        <v>0</v>
      </c>
      <c r="E17" s="36" t="s">
        <v>47</v>
      </c>
      <c r="G17" s="63"/>
      <c r="H17" s="63"/>
    </row>
    <row r="18" spans="2:8" hidden="1" x14ac:dyDescent="0.2">
      <c r="B18" s="34"/>
      <c r="C18" s="35" t="s">
        <v>12</v>
      </c>
      <c r="D18" s="9">
        <v>0</v>
      </c>
      <c r="E18" s="36" t="s">
        <v>46</v>
      </c>
      <c r="G18" s="63"/>
      <c r="H18" s="63"/>
    </row>
    <row r="19" spans="2:8" ht="13.5" hidden="1" thickBot="1" x14ac:dyDescent="0.25">
      <c r="B19" s="38"/>
      <c r="C19" s="39" t="s">
        <v>13</v>
      </c>
      <c r="D19" s="10">
        <v>0</v>
      </c>
      <c r="E19" s="36" t="s">
        <v>48</v>
      </c>
      <c r="G19" s="63"/>
      <c r="H19" s="63"/>
    </row>
    <row r="20" spans="2:8" hidden="1" x14ac:dyDescent="0.2">
      <c r="B20" s="30" t="s">
        <v>1</v>
      </c>
      <c r="C20" s="31" t="s">
        <v>14</v>
      </c>
      <c r="D20" s="8">
        <v>0</v>
      </c>
      <c r="E20" s="32" t="s">
        <v>50</v>
      </c>
      <c r="G20" s="63"/>
      <c r="H20" s="63"/>
    </row>
    <row r="21" spans="2:8" hidden="1" x14ac:dyDescent="0.2">
      <c r="B21" s="34"/>
      <c r="C21" s="35" t="s">
        <v>15</v>
      </c>
      <c r="D21" s="9">
        <v>0</v>
      </c>
      <c r="E21" s="36" t="s">
        <v>49</v>
      </c>
      <c r="G21" s="63"/>
      <c r="H21" s="63"/>
    </row>
    <row r="22" spans="2:8" ht="13.5" hidden="1" thickBot="1" x14ac:dyDescent="0.25">
      <c r="B22" s="38"/>
      <c r="C22" s="39" t="s">
        <v>18</v>
      </c>
      <c r="D22" s="10">
        <v>0</v>
      </c>
      <c r="E22" s="37" t="s">
        <v>51</v>
      </c>
      <c r="G22" s="63"/>
      <c r="H22" s="63"/>
    </row>
    <row r="23" spans="2:8" hidden="1" x14ac:dyDescent="0.2">
      <c r="B23" s="30" t="s">
        <v>2</v>
      </c>
      <c r="C23" s="31" t="s">
        <v>14</v>
      </c>
      <c r="D23" s="8">
        <v>0</v>
      </c>
      <c r="E23" s="36" t="s">
        <v>50</v>
      </c>
      <c r="G23" s="63"/>
      <c r="H23" s="63"/>
    </row>
    <row r="24" spans="2:8" ht="13.5" hidden="1" thickBot="1" x14ac:dyDescent="0.25">
      <c r="B24" s="34"/>
      <c r="C24" s="35" t="s">
        <v>15</v>
      </c>
      <c r="D24" s="9">
        <v>0</v>
      </c>
      <c r="E24" s="36" t="s">
        <v>49</v>
      </c>
      <c r="G24" s="63"/>
      <c r="H24" s="63"/>
    </row>
    <row r="25" spans="2:8" hidden="1" x14ac:dyDescent="0.2">
      <c r="B25" s="30" t="s">
        <v>4</v>
      </c>
      <c r="C25" s="31" t="s">
        <v>16</v>
      </c>
      <c r="D25" s="8">
        <v>0</v>
      </c>
      <c r="E25" s="32" t="s">
        <v>48</v>
      </c>
      <c r="G25" s="63"/>
      <c r="H25" s="63"/>
    </row>
    <row r="26" spans="2:8" hidden="1" x14ac:dyDescent="0.2">
      <c r="B26" s="34"/>
      <c r="C26" s="35" t="s">
        <v>58</v>
      </c>
      <c r="D26" s="9">
        <v>0</v>
      </c>
      <c r="E26" s="36" t="s">
        <v>57</v>
      </c>
      <c r="G26" s="63"/>
      <c r="H26" s="63"/>
    </row>
    <row r="27" spans="2:8" ht="13.5" hidden="1" thickBot="1" x14ac:dyDescent="0.25">
      <c r="B27" s="34"/>
      <c r="C27" s="35" t="s">
        <v>18</v>
      </c>
      <c r="D27" s="9">
        <v>0</v>
      </c>
      <c r="E27" s="37" t="s">
        <v>51</v>
      </c>
      <c r="G27" s="63"/>
      <c r="H27" s="63"/>
    </row>
    <row r="28" spans="2:8" x14ac:dyDescent="0.2">
      <c r="B28" s="30" t="s">
        <v>3</v>
      </c>
      <c r="C28" s="64" t="s">
        <v>10</v>
      </c>
      <c r="D28" s="209">
        <v>0.15</v>
      </c>
      <c r="E28" s="36"/>
      <c r="G28" s="63"/>
      <c r="H28" s="63"/>
    </row>
    <row r="29" spans="2:8" ht="13.5" thickBot="1" x14ac:dyDescent="0.25">
      <c r="B29" s="34"/>
      <c r="C29" s="65" t="s">
        <v>73</v>
      </c>
      <c r="D29" s="210">
        <v>0</v>
      </c>
      <c r="E29" s="37"/>
      <c r="G29" s="63"/>
      <c r="H29" s="63"/>
    </row>
    <row r="30" spans="2:8" x14ac:dyDescent="0.2">
      <c r="B30" s="30" t="s">
        <v>72</v>
      </c>
      <c r="C30" s="64" t="s">
        <v>74</v>
      </c>
      <c r="D30" s="209">
        <v>0</v>
      </c>
      <c r="E30" s="32"/>
      <c r="G30" s="63"/>
      <c r="H30" s="63"/>
    </row>
    <row r="31" spans="2:8" ht="13.5" thickBot="1" x14ac:dyDescent="0.25">
      <c r="B31" s="38"/>
      <c r="C31" s="65" t="s">
        <v>75</v>
      </c>
      <c r="D31" s="210">
        <v>0.85</v>
      </c>
      <c r="E31" s="37"/>
      <c r="G31" s="63"/>
      <c r="H31" s="63"/>
    </row>
    <row r="32" spans="2:8" ht="13.5" thickBot="1" x14ac:dyDescent="0.25">
      <c r="B32" s="40"/>
      <c r="C32" s="41" t="s">
        <v>29</v>
      </c>
      <c r="D32" s="88">
        <f>SUM(D10:D31)</f>
        <v>1</v>
      </c>
      <c r="E32" s="87" t="str">
        <f>Rekenblad!E67</f>
        <v>OK</v>
      </c>
    </row>
    <row r="34" spans="3:4" ht="13.5" thickBot="1" x14ac:dyDescent="0.25">
      <c r="C34" s="187"/>
      <c r="D34" s="188" t="s">
        <v>24</v>
      </c>
    </row>
    <row r="35" spans="3:4" x14ac:dyDescent="0.2">
      <c r="C35" s="42" t="s">
        <v>25</v>
      </c>
      <c r="D35" s="45">
        <f>SUM(Rekenblad!C51:C62)</f>
        <v>0.28354508831732261</v>
      </c>
    </row>
    <row r="36" spans="3:4" x14ac:dyDescent="0.2">
      <c r="C36" s="43" t="s">
        <v>26</v>
      </c>
      <c r="D36" s="46">
        <f>SUM(Rekenblad!D51:D62)</f>
        <v>0.34775888717156106</v>
      </c>
    </row>
    <row r="37" spans="3:4" x14ac:dyDescent="0.2">
      <c r="C37" s="194" t="s">
        <v>27</v>
      </c>
      <c r="D37" s="195">
        <f>SUM(Rekenblad!E51:E62)</f>
        <v>0.91632653061224489</v>
      </c>
    </row>
    <row r="38" spans="3:4" ht="13.5" thickBot="1" x14ac:dyDescent="0.25">
      <c r="C38" s="44" t="s">
        <v>107</v>
      </c>
      <c r="D38" s="47">
        <f>SUM(Rekenblad!F51:F62)</f>
        <v>0.71689655172413791</v>
      </c>
    </row>
  </sheetData>
  <sheetProtection algorithmName="SHA-512" hashValue="+vJMjEuRDN/mlQCmpRDTrYUrL5ItuiOfW+7hvBTDvJVJiXgkhOyu+0Lb2pkWs8/Nepj4Xq6iVzAqGxYEgU22Vw==" saltValue="8EGKsodLx/JN43UJy2v8kA==" spinCount="100000" sheet="1" objects="1" scenarios="1"/>
  <phoneticPr fontId="1" type="noConversion"/>
  <pageMargins left="0.48" right="0.47" top="0.46" bottom="0.37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4</xdr:col>
                    <xdr:colOff>19050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9525</xdr:rowOff>
                  </from>
                  <to>
                    <xdr:col>4</xdr:col>
                    <xdr:colOff>9525</xdr:colOff>
                    <xdr:row>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4:R91"/>
  <sheetViews>
    <sheetView topLeftCell="A45" zoomScale="80" zoomScaleNormal="80" workbookViewId="0">
      <selection activeCell="C25" sqref="C25"/>
    </sheetView>
  </sheetViews>
  <sheetFormatPr defaultColWidth="9.140625" defaultRowHeight="12.75" x14ac:dyDescent="0.2"/>
  <cols>
    <col min="1" max="1" width="9.140625" style="109"/>
    <col min="2" max="2" width="32.7109375" style="109" customWidth="1"/>
    <col min="3" max="3" width="10.7109375" style="109" customWidth="1"/>
    <col min="4" max="6" width="9.5703125" style="109" bestFit="1" customWidth="1"/>
    <col min="7" max="7" width="10.7109375" style="109" bestFit="1" customWidth="1"/>
    <col min="8" max="20" width="9.140625" style="109"/>
    <col min="21" max="21" width="9.42578125" style="109" customWidth="1"/>
    <col min="22" max="16384" width="9.140625" style="109"/>
  </cols>
  <sheetData>
    <row r="4" spans="1:18" ht="13.5" thickBot="1" x14ac:dyDescent="0.25"/>
    <row r="5" spans="1:18" ht="15" thickBot="1" x14ac:dyDescent="0.25">
      <c r="A5" s="214" t="s">
        <v>95</v>
      </c>
      <c r="B5" s="215"/>
      <c r="C5" s="216" t="s">
        <v>20</v>
      </c>
      <c r="D5" s="217"/>
      <c r="E5" s="217"/>
      <c r="F5" s="218"/>
      <c r="G5" s="216" t="s">
        <v>28</v>
      </c>
      <c r="H5" s="217"/>
      <c r="I5" s="217"/>
      <c r="J5" s="218"/>
      <c r="K5" s="227" t="s">
        <v>21</v>
      </c>
      <c r="L5" s="228"/>
      <c r="M5" s="228"/>
      <c r="N5" s="229"/>
      <c r="O5" s="227" t="s">
        <v>104</v>
      </c>
      <c r="P5" s="228"/>
      <c r="Q5" s="228"/>
      <c r="R5" s="229"/>
    </row>
    <row r="6" spans="1:18" ht="13.5" thickBot="1" x14ac:dyDescent="0.25">
      <c r="A6" s="110" t="s">
        <v>8</v>
      </c>
      <c r="B6" s="110" t="s">
        <v>9</v>
      </c>
      <c r="C6" s="111" t="s">
        <v>97</v>
      </c>
      <c r="D6" s="112" t="s">
        <v>98</v>
      </c>
      <c r="E6" s="113" t="s">
        <v>99</v>
      </c>
      <c r="F6" s="114" t="s">
        <v>100</v>
      </c>
      <c r="G6" s="111" t="s">
        <v>97</v>
      </c>
      <c r="H6" s="112" t="s">
        <v>98</v>
      </c>
      <c r="I6" s="113" t="s">
        <v>99</v>
      </c>
      <c r="J6" s="114" t="s">
        <v>100</v>
      </c>
      <c r="K6" s="111" t="s">
        <v>97</v>
      </c>
      <c r="L6" s="112" t="s">
        <v>98</v>
      </c>
      <c r="M6" s="113" t="s">
        <v>99</v>
      </c>
      <c r="N6" s="114" t="s">
        <v>100</v>
      </c>
      <c r="O6" s="111" t="s">
        <v>97</v>
      </c>
      <c r="P6" s="112" t="s">
        <v>98</v>
      </c>
      <c r="Q6" s="113" t="s">
        <v>99</v>
      </c>
      <c r="R6" s="114" t="s">
        <v>100</v>
      </c>
    </row>
    <row r="7" spans="1:18" x14ac:dyDescent="0.2">
      <c r="A7" s="115" t="s">
        <v>5</v>
      </c>
      <c r="B7" s="115" t="s">
        <v>77</v>
      </c>
      <c r="C7" s="116">
        <f>Voorblad!$D$10*Brondata!C10</f>
        <v>0</v>
      </c>
      <c r="D7" s="117">
        <f>Voorblad!$D$10*Brondata!D10</f>
        <v>0</v>
      </c>
      <c r="E7" s="118">
        <f>Voorblad!$D$10*Brondata!E10</f>
        <v>0</v>
      </c>
      <c r="F7" s="119">
        <f>Voorblad!$D$10*Brondata!F10</f>
        <v>0</v>
      </c>
      <c r="G7" s="116">
        <f>Voorblad!$D$10*Brondata!G10</f>
        <v>0</v>
      </c>
      <c r="H7" s="117">
        <f>Voorblad!$D$10*Brondata!H10</f>
        <v>0</v>
      </c>
      <c r="I7" s="118">
        <f>Voorblad!$D$10*Brondata!I10</f>
        <v>0</v>
      </c>
      <c r="J7" s="119">
        <f>Voorblad!$D$10*Brondata!J10</f>
        <v>0</v>
      </c>
      <c r="K7" s="116">
        <f>Voorblad!$D$10*Brondata!K10</f>
        <v>0</v>
      </c>
      <c r="L7" s="117">
        <f>Voorblad!$D$10*Brondata!L10</f>
        <v>0</v>
      </c>
      <c r="M7" s="118">
        <f>Voorblad!$D$10*Brondata!M10</f>
        <v>0</v>
      </c>
      <c r="N7" s="119">
        <f>Voorblad!$D$10*Brondata!N10</f>
        <v>0</v>
      </c>
      <c r="O7" s="116">
        <f>Voorblad!$D$10*Brondata!O10</f>
        <v>0</v>
      </c>
      <c r="P7" s="117">
        <f>Voorblad!$D$10*Brondata!P10</f>
        <v>0</v>
      </c>
      <c r="Q7" s="118">
        <f>Voorblad!$D$10*Brondata!Q10</f>
        <v>0</v>
      </c>
      <c r="R7" s="119">
        <f>Voorblad!$D$10*Brondata!R10</f>
        <v>0</v>
      </c>
    </row>
    <row r="8" spans="1:18" ht="13.5" thickBot="1" x14ac:dyDescent="0.25">
      <c r="A8" s="120"/>
      <c r="B8" s="121" t="s">
        <v>10</v>
      </c>
      <c r="C8" s="122">
        <f>Voorblad!$D$11*Brondata!C11</f>
        <v>0</v>
      </c>
      <c r="D8" s="123">
        <f>Voorblad!$D$11*Brondata!D11</f>
        <v>0</v>
      </c>
      <c r="E8" s="124">
        <f>Voorblad!$D$11*Brondata!E11</f>
        <v>0</v>
      </c>
      <c r="F8" s="125">
        <f>Voorblad!$D$11*Brondata!F11</f>
        <v>0</v>
      </c>
      <c r="G8" s="122">
        <f>Voorblad!$D$11*Brondata!G11</f>
        <v>0</v>
      </c>
      <c r="H8" s="123">
        <f>Voorblad!$D$11*Brondata!H11</f>
        <v>0</v>
      </c>
      <c r="I8" s="124">
        <f>Voorblad!$D$11*Brondata!I11</f>
        <v>0</v>
      </c>
      <c r="J8" s="125">
        <f>Voorblad!$D$11*Brondata!J11</f>
        <v>0</v>
      </c>
      <c r="K8" s="122">
        <f>Voorblad!$D$11*Brondata!K11</f>
        <v>0</v>
      </c>
      <c r="L8" s="123">
        <f>Voorblad!$D$11*Brondata!L11</f>
        <v>0</v>
      </c>
      <c r="M8" s="124">
        <f>Voorblad!$D$11*Brondata!M11</f>
        <v>0</v>
      </c>
      <c r="N8" s="125">
        <f>Voorblad!$D$11*Brondata!N11</f>
        <v>0</v>
      </c>
      <c r="O8" s="122">
        <f>Voorblad!$D$11*Brondata!O11</f>
        <v>0</v>
      </c>
      <c r="P8" s="123">
        <f>Voorblad!$D$11*Brondata!P11</f>
        <v>0</v>
      </c>
      <c r="Q8" s="124">
        <f>Voorblad!$D$11*Brondata!Q11</f>
        <v>0</v>
      </c>
      <c r="R8" s="125">
        <f>Voorblad!$D$11*Brondata!R11</f>
        <v>0</v>
      </c>
    </row>
    <row r="9" spans="1:18" ht="13.5" thickBot="1" x14ac:dyDescent="0.25">
      <c r="A9" s="126" t="s">
        <v>6</v>
      </c>
      <c r="B9" s="126" t="s">
        <v>10</v>
      </c>
      <c r="C9" s="127">
        <f>Voorblad!$D$12*Brondata!C12</f>
        <v>0</v>
      </c>
      <c r="D9" s="128">
        <f>Voorblad!$D$12*Brondata!D12</f>
        <v>0</v>
      </c>
      <c r="E9" s="129">
        <f>Voorblad!$D$12*Brondata!E12</f>
        <v>0</v>
      </c>
      <c r="F9" s="130">
        <f>Voorblad!$D$12*Brondata!F12</f>
        <v>0</v>
      </c>
      <c r="G9" s="127">
        <f>Voorblad!$D$12*Brondata!G12</f>
        <v>0</v>
      </c>
      <c r="H9" s="128">
        <f>Voorblad!$D$12*Brondata!H12</f>
        <v>0</v>
      </c>
      <c r="I9" s="129">
        <f>Voorblad!$D$12*Brondata!I12</f>
        <v>0</v>
      </c>
      <c r="J9" s="130">
        <f>Voorblad!$D$12*Brondata!J12</f>
        <v>0</v>
      </c>
      <c r="K9" s="127">
        <f>Voorblad!$D$12*Brondata!K12</f>
        <v>0</v>
      </c>
      <c r="L9" s="128">
        <f>Voorblad!$D$12*Brondata!L12</f>
        <v>0</v>
      </c>
      <c r="M9" s="129">
        <f>Voorblad!$D$12*Brondata!M12</f>
        <v>0</v>
      </c>
      <c r="N9" s="130">
        <f>Voorblad!$D$12*Brondata!N12</f>
        <v>0</v>
      </c>
      <c r="O9" s="127">
        <f>Voorblad!$D$12*Brondata!O12</f>
        <v>0</v>
      </c>
      <c r="P9" s="128">
        <f>Voorblad!$D$12*Brondata!P12</f>
        <v>0</v>
      </c>
      <c r="Q9" s="129">
        <f>Voorblad!$D$12*Brondata!Q12</f>
        <v>0</v>
      </c>
      <c r="R9" s="130">
        <f>Voorblad!$D$12*Brondata!R12</f>
        <v>0</v>
      </c>
    </row>
    <row r="10" spans="1:18" x14ac:dyDescent="0.2">
      <c r="A10" s="131" t="s">
        <v>7</v>
      </c>
      <c r="B10" s="132" t="s">
        <v>10</v>
      </c>
      <c r="C10" s="116">
        <f>Voorblad!$D$13*Brondata!C13</f>
        <v>0</v>
      </c>
      <c r="D10" s="117">
        <f>Voorblad!$D$13*Brondata!D13</f>
        <v>0</v>
      </c>
      <c r="E10" s="118">
        <f>Voorblad!$D$13*Brondata!E13</f>
        <v>0</v>
      </c>
      <c r="F10" s="119">
        <f>Voorblad!$D$13*Brondata!F13</f>
        <v>0</v>
      </c>
      <c r="G10" s="116">
        <f>Voorblad!$D$13*Brondata!G13</f>
        <v>0</v>
      </c>
      <c r="H10" s="117">
        <f>Voorblad!$D$13*Brondata!H13</f>
        <v>0</v>
      </c>
      <c r="I10" s="118">
        <f>Voorblad!$D$13*Brondata!I13</f>
        <v>0</v>
      </c>
      <c r="J10" s="119">
        <f>Voorblad!$D$13*Brondata!J13</f>
        <v>0</v>
      </c>
      <c r="K10" s="116">
        <f>Voorblad!$D$13*Brondata!K13</f>
        <v>0</v>
      </c>
      <c r="L10" s="117">
        <f>Voorblad!$D$13*Brondata!L13</f>
        <v>0</v>
      </c>
      <c r="M10" s="118">
        <f>Voorblad!$D$13*Brondata!M13</f>
        <v>0</v>
      </c>
      <c r="N10" s="119">
        <f>Voorblad!$D$13*Brondata!N13</f>
        <v>0</v>
      </c>
      <c r="O10" s="116">
        <f>Voorblad!$D$13*Brondata!O13</f>
        <v>0</v>
      </c>
      <c r="P10" s="117">
        <f>Voorblad!$D$13*Brondata!P13</f>
        <v>0</v>
      </c>
      <c r="Q10" s="118">
        <f>Voorblad!$D$13*Brondata!Q13</f>
        <v>0</v>
      </c>
      <c r="R10" s="119">
        <f>Voorblad!$D$13*Brondata!R13</f>
        <v>0</v>
      </c>
    </row>
    <row r="11" spans="1:18" x14ac:dyDescent="0.2">
      <c r="A11" s="131"/>
      <c r="B11" s="133" t="s">
        <v>11</v>
      </c>
      <c r="C11" s="122">
        <f>Voorblad!$D$14*Brondata!C14</f>
        <v>0</v>
      </c>
      <c r="D11" s="123">
        <f>Voorblad!$D$14*Brondata!D14</f>
        <v>0</v>
      </c>
      <c r="E11" s="124">
        <f>Voorblad!$D$14*Brondata!E14</f>
        <v>0</v>
      </c>
      <c r="F11" s="125">
        <f>Voorblad!$D$14*Brondata!F14</f>
        <v>0</v>
      </c>
      <c r="G11" s="122">
        <f>Voorblad!$D$14*Brondata!G14</f>
        <v>0</v>
      </c>
      <c r="H11" s="123">
        <f>Voorblad!$D$14*Brondata!H14</f>
        <v>0</v>
      </c>
      <c r="I11" s="124">
        <f>Voorblad!$D$14*Brondata!I14</f>
        <v>0</v>
      </c>
      <c r="J11" s="125">
        <f>Voorblad!$D$14*Brondata!J14</f>
        <v>0</v>
      </c>
      <c r="K11" s="122">
        <f>Voorblad!$D$14*Brondata!K14</f>
        <v>0</v>
      </c>
      <c r="L11" s="123">
        <f>Voorblad!$D$14*Brondata!L14</f>
        <v>0</v>
      </c>
      <c r="M11" s="124">
        <f>Voorblad!$D$14*Brondata!M14</f>
        <v>0</v>
      </c>
      <c r="N11" s="125">
        <f>Voorblad!$D$14*Brondata!N14</f>
        <v>0</v>
      </c>
      <c r="O11" s="122">
        <f>Voorblad!$D$14*Brondata!O14</f>
        <v>0</v>
      </c>
      <c r="P11" s="123">
        <f>Voorblad!$D$14*Brondata!P14</f>
        <v>0</v>
      </c>
      <c r="Q11" s="124">
        <f>Voorblad!$D$14*Brondata!Q14</f>
        <v>0</v>
      </c>
      <c r="R11" s="125">
        <f>Voorblad!$D$14*Brondata!R14</f>
        <v>0</v>
      </c>
    </row>
    <row r="12" spans="1:18" ht="13.5" thickBot="1" x14ac:dyDescent="0.25">
      <c r="A12" s="131"/>
      <c r="B12" s="121" t="s">
        <v>12</v>
      </c>
      <c r="C12" s="134">
        <f>Voorblad!$D$15*Brondata!C15</f>
        <v>0</v>
      </c>
      <c r="D12" s="135">
        <f>Voorblad!$D$15*Brondata!D15</f>
        <v>0</v>
      </c>
      <c r="E12" s="136">
        <f>Voorblad!$D$15*Brondata!E15</f>
        <v>0</v>
      </c>
      <c r="F12" s="137">
        <f>Voorblad!$D$15*Brondata!F15</f>
        <v>0</v>
      </c>
      <c r="G12" s="134">
        <f>Voorblad!$D$15*Brondata!G15</f>
        <v>0</v>
      </c>
      <c r="H12" s="135">
        <f>Voorblad!$D$15*Brondata!H15</f>
        <v>0</v>
      </c>
      <c r="I12" s="136">
        <f>Voorblad!$D$15*Brondata!I15</f>
        <v>0</v>
      </c>
      <c r="J12" s="137">
        <f>Voorblad!$D$15*Brondata!J15</f>
        <v>0</v>
      </c>
      <c r="K12" s="134">
        <f>Voorblad!$D$15*Brondata!K15</f>
        <v>0</v>
      </c>
      <c r="L12" s="135">
        <f>Voorblad!$D$15*Brondata!L15</f>
        <v>0</v>
      </c>
      <c r="M12" s="136">
        <f>Voorblad!$D$15*Brondata!M15</f>
        <v>0</v>
      </c>
      <c r="N12" s="137">
        <f>Voorblad!$D$15*Brondata!N15</f>
        <v>0</v>
      </c>
      <c r="O12" s="134">
        <f>Voorblad!$D$15*Brondata!O15</f>
        <v>0</v>
      </c>
      <c r="P12" s="135">
        <f>Voorblad!$D$15*Brondata!P15</f>
        <v>0</v>
      </c>
      <c r="Q12" s="136">
        <f>Voorblad!$D$15*Brondata!Q15</f>
        <v>0</v>
      </c>
      <c r="R12" s="137">
        <f>Voorblad!$D$15*Brondata!R15</f>
        <v>0</v>
      </c>
    </row>
    <row r="13" spans="1:18" x14ac:dyDescent="0.2">
      <c r="A13" s="115" t="s">
        <v>0</v>
      </c>
      <c r="B13" s="132" t="s">
        <v>10</v>
      </c>
      <c r="C13" s="116">
        <f>Voorblad!$D$16*Brondata!C16</f>
        <v>0</v>
      </c>
      <c r="D13" s="117">
        <f>Voorblad!$D$16*Brondata!D16</f>
        <v>0</v>
      </c>
      <c r="E13" s="118">
        <f>Voorblad!$D$16*Brondata!E16</f>
        <v>0</v>
      </c>
      <c r="F13" s="119">
        <f>Voorblad!$D$16*Brondata!F16</f>
        <v>0</v>
      </c>
      <c r="G13" s="116">
        <f>Voorblad!$D$16*Brondata!G16</f>
        <v>0</v>
      </c>
      <c r="H13" s="117">
        <f>Voorblad!$D$16*Brondata!H16</f>
        <v>0</v>
      </c>
      <c r="I13" s="118">
        <f>Voorblad!$D$16*Brondata!I16</f>
        <v>0</v>
      </c>
      <c r="J13" s="119">
        <f>Voorblad!$D$16*Brondata!J16</f>
        <v>0</v>
      </c>
      <c r="K13" s="116">
        <f>Voorblad!$D$16*Brondata!K16</f>
        <v>0</v>
      </c>
      <c r="L13" s="117">
        <f>Voorblad!$D$16*Brondata!L16</f>
        <v>0</v>
      </c>
      <c r="M13" s="118">
        <f>Voorblad!$D$16*Brondata!M16</f>
        <v>0</v>
      </c>
      <c r="N13" s="119">
        <f>Voorblad!$D$16*Brondata!N16</f>
        <v>0</v>
      </c>
      <c r="O13" s="116">
        <f>Voorblad!$D$16*Brondata!O16</f>
        <v>0</v>
      </c>
      <c r="P13" s="117">
        <f>Voorblad!$D$16*Brondata!P16</f>
        <v>0</v>
      </c>
      <c r="Q13" s="118">
        <f>Voorblad!$D$16*Brondata!Q16</f>
        <v>0</v>
      </c>
      <c r="R13" s="119">
        <f>Voorblad!$D$16*Brondata!R16</f>
        <v>0</v>
      </c>
    </row>
    <row r="14" spans="1:18" x14ac:dyDescent="0.2">
      <c r="A14" s="131"/>
      <c r="B14" s="133" t="s">
        <v>11</v>
      </c>
      <c r="C14" s="122">
        <f>Voorblad!$D$17*Brondata!C17</f>
        <v>0</v>
      </c>
      <c r="D14" s="123">
        <f>Voorblad!$D$17*Brondata!D17</f>
        <v>0</v>
      </c>
      <c r="E14" s="124">
        <f>Voorblad!$D$17*Brondata!E17</f>
        <v>0</v>
      </c>
      <c r="F14" s="125">
        <f>Voorblad!$D$17*Brondata!F17</f>
        <v>0</v>
      </c>
      <c r="G14" s="122">
        <f>Voorblad!$D$17*Brondata!G17</f>
        <v>0</v>
      </c>
      <c r="H14" s="123">
        <f>Voorblad!$D$17*Brondata!H17</f>
        <v>0</v>
      </c>
      <c r="I14" s="124">
        <f>Voorblad!$D$17*Brondata!I17</f>
        <v>0</v>
      </c>
      <c r="J14" s="125">
        <f>Voorblad!$D$17*Brondata!J17</f>
        <v>0</v>
      </c>
      <c r="K14" s="122">
        <f>Voorblad!$D$17*Brondata!K17</f>
        <v>0</v>
      </c>
      <c r="L14" s="123">
        <f>Voorblad!$D$17*Brondata!L17</f>
        <v>0</v>
      </c>
      <c r="M14" s="124">
        <f>Voorblad!$D$17*Brondata!M17</f>
        <v>0</v>
      </c>
      <c r="N14" s="125">
        <f>Voorblad!$D$17*Brondata!N17</f>
        <v>0</v>
      </c>
      <c r="O14" s="122">
        <f>Voorblad!$D$17*Brondata!O17</f>
        <v>0</v>
      </c>
      <c r="P14" s="123">
        <f>Voorblad!$D$17*Brondata!P17</f>
        <v>0</v>
      </c>
      <c r="Q14" s="124">
        <f>Voorblad!$D$17*Brondata!Q17</f>
        <v>0</v>
      </c>
      <c r="R14" s="125">
        <f>Voorblad!$D$17*Brondata!R17</f>
        <v>0</v>
      </c>
    </row>
    <row r="15" spans="1:18" x14ac:dyDescent="0.2">
      <c r="A15" s="131"/>
      <c r="B15" s="133" t="s">
        <v>12</v>
      </c>
      <c r="C15" s="122">
        <f>Voorblad!$D$18*Brondata!C18</f>
        <v>0</v>
      </c>
      <c r="D15" s="123">
        <f>Voorblad!$D$18*Brondata!D18</f>
        <v>0</v>
      </c>
      <c r="E15" s="124">
        <f>Voorblad!$D$18*Brondata!E18</f>
        <v>0</v>
      </c>
      <c r="F15" s="125">
        <f>Voorblad!$D$18*Brondata!F18</f>
        <v>0</v>
      </c>
      <c r="G15" s="122">
        <f>Voorblad!$D$18*Brondata!G18</f>
        <v>0</v>
      </c>
      <c r="H15" s="123">
        <f>Voorblad!$D$18*Brondata!H18</f>
        <v>0</v>
      </c>
      <c r="I15" s="124">
        <f>Voorblad!$D$18*Brondata!I18</f>
        <v>0</v>
      </c>
      <c r="J15" s="125">
        <f>Voorblad!$D$18*Brondata!J18</f>
        <v>0</v>
      </c>
      <c r="K15" s="122">
        <f>Voorblad!$D$18*Brondata!K18</f>
        <v>0</v>
      </c>
      <c r="L15" s="123">
        <f>Voorblad!$D$18*Brondata!L18</f>
        <v>0</v>
      </c>
      <c r="M15" s="124">
        <f>Voorblad!$D$18*Brondata!M18</f>
        <v>0</v>
      </c>
      <c r="N15" s="125">
        <f>Voorblad!$D$18*Brondata!N18</f>
        <v>0</v>
      </c>
      <c r="O15" s="122">
        <f>Voorblad!$D$18*Brondata!O18</f>
        <v>0</v>
      </c>
      <c r="P15" s="123">
        <f>Voorblad!$D$18*Brondata!P18</f>
        <v>0</v>
      </c>
      <c r="Q15" s="124">
        <f>Voorblad!$D$18*Brondata!Q18</f>
        <v>0</v>
      </c>
      <c r="R15" s="125">
        <f>Voorblad!$D$18*Brondata!R18</f>
        <v>0</v>
      </c>
    </row>
    <row r="16" spans="1:18" ht="13.5" thickBot="1" x14ac:dyDescent="0.25">
      <c r="A16" s="120"/>
      <c r="B16" s="121" t="s">
        <v>13</v>
      </c>
      <c r="C16" s="134">
        <f>Voorblad!$D$19*Brondata!C19</f>
        <v>0</v>
      </c>
      <c r="D16" s="135">
        <f>Voorblad!$D$19*Brondata!D19</f>
        <v>0</v>
      </c>
      <c r="E16" s="136">
        <f>Voorblad!$D$19*Brondata!E19</f>
        <v>0</v>
      </c>
      <c r="F16" s="137">
        <f>Voorblad!$D$19*Brondata!F19</f>
        <v>0</v>
      </c>
      <c r="G16" s="134">
        <f>Voorblad!$D$19*Brondata!G19</f>
        <v>0</v>
      </c>
      <c r="H16" s="135">
        <f>Voorblad!$D$19*Brondata!H19</f>
        <v>0</v>
      </c>
      <c r="I16" s="136">
        <f>Voorblad!$D$19*Brondata!I19</f>
        <v>0</v>
      </c>
      <c r="J16" s="137">
        <f>Voorblad!$D$19*Brondata!J19</f>
        <v>0</v>
      </c>
      <c r="K16" s="134">
        <f>Voorblad!$D$19*Brondata!K19</f>
        <v>0</v>
      </c>
      <c r="L16" s="135">
        <f>Voorblad!$D$19*Brondata!L19</f>
        <v>0</v>
      </c>
      <c r="M16" s="136">
        <f>Voorblad!$D$19*Brondata!M19</f>
        <v>0</v>
      </c>
      <c r="N16" s="137">
        <f>Voorblad!$D$19*Brondata!N19</f>
        <v>0</v>
      </c>
      <c r="O16" s="134">
        <f>Voorblad!$D$19*Brondata!O19</f>
        <v>0</v>
      </c>
      <c r="P16" s="135">
        <f>Voorblad!$D$19*Brondata!P19</f>
        <v>0</v>
      </c>
      <c r="Q16" s="136">
        <f>Voorblad!$D$19*Brondata!Q19</f>
        <v>0</v>
      </c>
      <c r="R16" s="137">
        <f>Voorblad!$D$19*Brondata!R19</f>
        <v>0</v>
      </c>
    </row>
    <row r="17" spans="1:18" x14ac:dyDescent="0.2">
      <c r="A17" s="115" t="s">
        <v>1</v>
      </c>
      <c r="B17" s="132" t="s">
        <v>14</v>
      </c>
      <c r="C17" s="116">
        <f>Voorblad!$D$20*Brondata!C20</f>
        <v>0</v>
      </c>
      <c r="D17" s="117">
        <f>Voorblad!$D$20*Brondata!D20</f>
        <v>0</v>
      </c>
      <c r="E17" s="118">
        <f>Voorblad!$D$20*Brondata!E20</f>
        <v>0</v>
      </c>
      <c r="F17" s="119">
        <f>Voorblad!$D$20*Brondata!F20</f>
        <v>0</v>
      </c>
      <c r="G17" s="116">
        <f>Voorblad!$D$20*Brondata!G20</f>
        <v>0</v>
      </c>
      <c r="H17" s="117">
        <f>Voorblad!$D$20*Brondata!H20</f>
        <v>0</v>
      </c>
      <c r="I17" s="118">
        <f>Voorblad!$D$20*Brondata!I20</f>
        <v>0</v>
      </c>
      <c r="J17" s="119">
        <f>Voorblad!$D$20*Brondata!J20</f>
        <v>0</v>
      </c>
      <c r="K17" s="116">
        <f>Voorblad!$D$20*Brondata!K20</f>
        <v>0</v>
      </c>
      <c r="L17" s="117">
        <f>Voorblad!$D$20*Brondata!L20</f>
        <v>0</v>
      </c>
      <c r="M17" s="118">
        <f>Voorblad!$D$20*Brondata!M20</f>
        <v>0</v>
      </c>
      <c r="N17" s="119">
        <f>Voorblad!$D$20*Brondata!N20</f>
        <v>0</v>
      </c>
      <c r="O17" s="116">
        <f>Voorblad!$D$20*Brondata!O20</f>
        <v>0</v>
      </c>
      <c r="P17" s="117">
        <f>Voorblad!$D$20*Brondata!P20</f>
        <v>0</v>
      </c>
      <c r="Q17" s="118">
        <f>Voorblad!$D$20*Brondata!Q20</f>
        <v>0</v>
      </c>
      <c r="R17" s="119">
        <f>Voorblad!$D$20*Brondata!R20</f>
        <v>0</v>
      </c>
    </row>
    <row r="18" spans="1:18" x14ac:dyDescent="0.2">
      <c r="A18" s="131"/>
      <c r="B18" s="133" t="s">
        <v>15</v>
      </c>
      <c r="C18" s="122">
        <f>Voorblad!$D$21*Brondata!C21</f>
        <v>0</v>
      </c>
      <c r="D18" s="123">
        <f>Voorblad!$D$21*Brondata!D21</f>
        <v>0</v>
      </c>
      <c r="E18" s="124">
        <f>Voorblad!$D$21*Brondata!E21</f>
        <v>0</v>
      </c>
      <c r="F18" s="125">
        <f>Voorblad!$D$21*Brondata!F21</f>
        <v>0</v>
      </c>
      <c r="G18" s="122">
        <f>Voorblad!$D$21*Brondata!G21</f>
        <v>0</v>
      </c>
      <c r="H18" s="123">
        <f>Voorblad!$D$21*Brondata!H21</f>
        <v>0</v>
      </c>
      <c r="I18" s="124">
        <f>Voorblad!$D$21*Brondata!I21</f>
        <v>0</v>
      </c>
      <c r="J18" s="125">
        <f>Voorblad!$D$21*Brondata!J21</f>
        <v>0</v>
      </c>
      <c r="K18" s="122">
        <f>Voorblad!$D$21*Brondata!K21</f>
        <v>0</v>
      </c>
      <c r="L18" s="123">
        <f>Voorblad!$D$21*Brondata!L21</f>
        <v>0</v>
      </c>
      <c r="M18" s="124">
        <f>Voorblad!$D$21*Brondata!M21</f>
        <v>0</v>
      </c>
      <c r="N18" s="125">
        <f>Voorblad!$D$21*Brondata!N21</f>
        <v>0</v>
      </c>
      <c r="O18" s="122">
        <f>Voorblad!$D$21*Brondata!O21</f>
        <v>0</v>
      </c>
      <c r="P18" s="123">
        <f>Voorblad!$D$21*Brondata!P21</f>
        <v>0</v>
      </c>
      <c r="Q18" s="124">
        <f>Voorblad!$D$21*Brondata!Q21</f>
        <v>0</v>
      </c>
      <c r="R18" s="125">
        <f>Voorblad!$D$21*Brondata!R21</f>
        <v>0</v>
      </c>
    </row>
    <row r="19" spans="1:18" ht="13.5" thickBot="1" x14ac:dyDescent="0.25">
      <c r="A19" s="120"/>
      <c r="B19" s="121" t="s">
        <v>18</v>
      </c>
      <c r="C19" s="134">
        <f>Voorblad!$D$22*Brondata!C22</f>
        <v>0</v>
      </c>
      <c r="D19" s="135">
        <f>Voorblad!$D$22*Brondata!D22</f>
        <v>0</v>
      </c>
      <c r="E19" s="136">
        <f>Voorblad!$D$22*Brondata!E22</f>
        <v>0</v>
      </c>
      <c r="F19" s="137">
        <f>Voorblad!$D$22*Brondata!F22</f>
        <v>0</v>
      </c>
      <c r="G19" s="134">
        <f>Voorblad!$D$22*Brondata!G22</f>
        <v>0</v>
      </c>
      <c r="H19" s="135">
        <f>Voorblad!$D$22*Brondata!H22</f>
        <v>0</v>
      </c>
      <c r="I19" s="136">
        <f>Voorblad!$D$22*Brondata!I22</f>
        <v>0</v>
      </c>
      <c r="J19" s="137">
        <f>Voorblad!$D$22*Brondata!J22</f>
        <v>0</v>
      </c>
      <c r="K19" s="134">
        <f>Voorblad!$D$22*Brondata!K22</f>
        <v>0</v>
      </c>
      <c r="L19" s="135">
        <f>Voorblad!$D$22*Brondata!L22</f>
        <v>0</v>
      </c>
      <c r="M19" s="136">
        <f>Voorblad!$D$22*Brondata!M22</f>
        <v>0</v>
      </c>
      <c r="N19" s="137">
        <f>Voorblad!$D$22*Brondata!N22</f>
        <v>0</v>
      </c>
      <c r="O19" s="134">
        <f>Voorblad!$D$22*Brondata!O22</f>
        <v>0</v>
      </c>
      <c r="P19" s="135">
        <f>Voorblad!$D$22*Brondata!P22</f>
        <v>0</v>
      </c>
      <c r="Q19" s="136">
        <f>Voorblad!$D$22*Brondata!Q22</f>
        <v>0</v>
      </c>
      <c r="R19" s="137">
        <f>Voorblad!$D$22*Brondata!R22</f>
        <v>0</v>
      </c>
    </row>
    <row r="20" spans="1:18" x14ac:dyDescent="0.2">
      <c r="A20" s="115" t="s">
        <v>2</v>
      </c>
      <c r="B20" s="132" t="s">
        <v>14</v>
      </c>
      <c r="C20" s="116">
        <f>Voorblad!$D$23*Brondata!C23</f>
        <v>0</v>
      </c>
      <c r="D20" s="117">
        <f>Voorblad!$D$23*Brondata!D23</f>
        <v>0</v>
      </c>
      <c r="E20" s="118">
        <f>Voorblad!$D$23*Brondata!E23</f>
        <v>0</v>
      </c>
      <c r="F20" s="119">
        <f>Voorblad!$D$23*Brondata!F23</f>
        <v>0</v>
      </c>
      <c r="G20" s="116">
        <f>Voorblad!$D$23*Brondata!G23</f>
        <v>0</v>
      </c>
      <c r="H20" s="117">
        <f>Voorblad!$D$23*Brondata!H23</f>
        <v>0</v>
      </c>
      <c r="I20" s="118">
        <f>Voorblad!$D$23*Brondata!I23</f>
        <v>0</v>
      </c>
      <c r="J20" s="119">
        <f>Voorblad!$D$23*Brondata!J23</f>
        <v>0</v>
      </c>
      <c r="K20" s="116">
        <f>Voorblad!$D$23*Brondata!K23</f>
        <v>0</v>
      </c>
      <c r="L20" s="117">
        <f>Voorblad!$D$23*Brondata!L23</f>
        <v>0</v>
      </c>
      <c r="M20" s="118">
        <f>Voorblad!$D$23*Brondata!M23</f>
        <v>0</v>
      </c>
      <c r="N20" s="119">
        <f>Voorblad!$D$23*Brondata!N23</f>
        <v>0</v>
      </c>
      <c r="O20" s="116">
        <f>Voorblad!$D$23*Brondata!O23</f>
        <v>0</v>
      </c>
      <c r="P20" s="117">
        <f>Voorblad!$D$23*Brondata!P23</f>
        <v>0</v>
      </c>
      <c r="Q20" s="118">
        <f>Voorblad!$D$23*Brondata!Q23</f>
        <v>0</v>
      </c>
      <c r="R20" s="119">
        <f>Voorblad!$D$23*Brondata!R23</f>
        <v>0</v>
      </c>
    </row>
    <row r="21" spans="1:18" ht="13.5" thickBot="1" x14ac:dyDescent="0.25">
      <c r="A21" s="131"/>
      <c r="B21" s="121" t="s">
        <v>15</v>
      </c>
      <c r="C21" s="134">
        <f>Voorblad!$D$24*Brondata!C24</f>
        <v>0</v>
      </c>
      <c r="D21" s="135">
        <f>Voorblad!$D$24*Brondata!D24</f>
        <v>0</v>
      </c>
      <c r="E21" s="136">
        <f>Voorblad!$D$24*Brondata!E24</f>
        <v>0</v>
      </c>
      <c r="F21" s="137">
        <f>Voorblad!$D$24*Brondata!F24</f>
        <v>0</v>
      </c>
      <c r="G21" s="134">
        <f>Voorblad!$D$24*Brondata!G24</f>
        <v>0</v>
      </c>
      <c r="H21" s="135">
        <f>Voorblad!$D$24*Brondata!H24</f>
        <v>0</v>
      </c>
      <c r="I21" s="136">
        <f>Voorblad!$D$24*Brondata!I24</f>
        <v>0</v>
      </c>
      <c r="J21" s="137">
        <f>Voorblad!$D$24*Brondata!J24</f>
        <v>0</v>
      </c>
      <c r="K21" s="134">
        <f>Voorblad!$D$24*Brondata!K24</f>
        <v>0</v>
      </c>
      <c r="L21" s="135">
        <f>Voorblad!$D$24*Brondata!L24</f>
        <v>0</v>
      </c>
      <c r="M21" s="136">
        <f>Voorblad!$D$24*Brondata!M24</f>
        <v>0</v>
      </c>
      <c r="N21" s="137">
        <f>Voorblad!$D$24*Brondata!N24</f>
        <v>0</v>
      </c>
      <c r="O21" s="134">
        <f>Voorblad!$D$24*Brondata!O24</f>
        <v>0</v>
      </c>
      <c r="P21" s="135">
        <f>Voorblad!$D$24*Brondata!P24</f>
        <v>0</v>
      </c>
      <c r="Q21" s="136">
        <f>Voorblad!$D$24*Brondata!Q24</f>
        <v>0</v>
      </c>
      <c r="R21" s="137">
        <f>Voorblad!$D$24*Brondata!R24</f>
        <v>0</v>
      </c>
    </row>
    <row r="22" spans="1:18" x14ac:dyDescent="0.2">
      <c r="A22" s="115" t="s">
        <v>4</v>
      </c>
      <c r="B22" s="132" t="s">
        <v>16</v>
      </c>
      <c r="C22" s="116">
        <f>Voorblad!$D$25*Brondata!C25</f>
        <v>0</v>
      </c>
      <c r="D22" s="117">
        <f>Voorblad!$D$25*Brondata!D25</f>
        <v>0</v>
      </c>
      <c r="E22" s="118">
        <f>Voorblad!$D$25*Brondata!E25</f>
        <v>0</v>
      </c>
      <c r="F22" s="119">
        <f>Voorblad!$D$25*Brondata!F25</f>
        <v>0</v>
      </c>
      <c r="G22" s="116">
        <f>Voorblad!$D$25*Brondata!G25</f>
        <v>0</v>
      </c>
      <c r="H22" s="117">
        <f>Voorblad!$D$25*Brondata!H25</f>
        <v>0</v>
      </c>
      <c r="I22" s="118">
        <f>Voorblad!$D$25*Brondata!I25</f>
        <v>0</v>
      </c>
      <c r="J22" s="119">
        <f>Voorblad!$D$25*Brondata!J25</f>
        <v>0</v>
      </c>
      <c r="K22" s="116">
        <f>Voorblad!$D$25*Brondata!K25</f>
        <v>0</v>
      </c>
      <c r="L22" s="117">
        <f>Voorblad!$D$25*Brondata!L25</f>
        <v>0</v>
      </c>
      <c r="M22" s="118">
        <f>Voorblad!$D$25*Brondata!M25</f>
        <v>0</v>
      </c>
      <c r="N22" s="119">
        <f>Voorblad!$D$25*Brondata!N25</f>
        <v>0</v>
      </c>
      <c r="O22" s="116">
        <f>Voorblad!$D$25*Brondata!O25</f>
        <v>0</v>
      </c>
      <c r="P22" s="117">
        <f>Voorblad!$D$25*Brondata!P25</f>
        <v>0</v>
      </c>
      <c r="Q22" s="118">
        <f>Voorblad!$D$25*Brondata!Q25</f>
        <v>0</v>
      </c>
      <c r="R22" s="119">
        <f>Voorblad!$D$25*Brondata!R25</f>
        <v>0</v>
      </c>
    </row>
    <row r="23" spans="1:18" x14ac:dyDescent="0.2">
      <c r="A23" s="131"/>
      <c r="B23" s="133" t="s">
        <v>17</v>
      </c>
      <c r="C23" s="122">
        <f>Voorblad!$D$26*Brondata!C26</f>
        <v>0</v>
      </c>
      <c r="D23" s="123">
        <f>Voorblad!$D$26*Brondata!D26</f>
        <v>0</v>
      </c>
      <c r="E23" s="124">
        <f>Voorblad!$D$26*Brondata!E26</f>
        <v>0</v>
      </c>
      <c r="F23" s="125">
        <f>Voorblad!$D$26*Brondata!F26</f>
        <v>0</v>
      </c>
      <c r="G23" s="122">
        <f>Voorblad!$D$26*Brondata!G26</f>
        <v>0</v>
      </c>
      <c r="H23" s="123">
        <f>Voorblad!$D$26*Brondata!H26</f>
        <v>0</v>
      </c>
      <c r="I23" s="124">
        <f>Voorblad!$D$26*Brondata!I26</f>
        <v>0</v>
      </c>
      <c r="J23" s="125">
        <f>Voorblad!$D$26*Brondata!J26</f>
        <v>0</v>
      </c>
      <c r="K23" s="122">
        <f>Voorblad!$D$26*Brondata!K26</f>
        <v>0</v>
      </c>
      <c r="L23" s="123">
        <f>Voorblad!$D$26*Brondata!L26</f>
        <v>0</v>
      </c>
      <c r="M23" s="124">
        <f>Voorblad!$D$26*Brondata!M26</f>
        <v>0</v>
      </c>
      <c r="N23" s="125">
        <f>Voorblad!$D$26*Brondata!N26</f>
        <v>0</v>
      </c>
      <c r="O23" s="122">
        <f>Voorblad!$D$26*Brondata!O26</f>
        <v>0</v>
      </c>
      <c r="P23" s="123">
        <f>Voorblad!$D$26*Brondata!P26</f>
        <v>0</v>
      </c>
      <c r="Q23" s="124">
        <f>Voorblad!$D$26*Brondata!Q26</f>
        <v>0</v>
      </c>
      <c r="R23" s="125">
        <f>Voorblad!$D$26*Brondata!R26</f>
        <v>0</v>
      </c>
    </row>
    <row r="24" spans="1:18" ht="13.5" thickBot="1" x14ac:dyDescent="0.25">
      <c r="A24" s="131"/>
      <c r="B24" s="121" t="s">
        <v>18</v>
      </c>
      <c r="C24" s="134">
        <f>Voorblad!$D$27*Brondata!C27</f>
        <v>0</v>
      </c>
      <c r="D24" s="135">
        <f>Voorblad!$D$27*Brondata!D27</f>
        <v>0</v>
      </c>
      <c r="E24" s="136">
        <f>Voorblad!$D$27*Brondata!E27</f>
        <v>0</v>
      </c>
      <c r="F24" s="137">
        <f>Voorblad!$D$27*Brondata!F27</f>
        <v>0</v>
      </c>
      <c r="G24" s="134">
        <f>Voorblad!$D$27*Brondata!G27</f>
        <v>0</v>
      </c>
      <c r="H24" s="135">
        <f>Voorblad!$D$27*Brondata!H27</f>
        <v>0</v>
      </c>
      <c r="I24" s="136">
        <f>Voorblad!$D$27*Brondata!I27</f>
        <v>0</v>
      </c>
      <c r="J24" s="137">
        <f>Voorblad!$D$27*Brondata!J27</f>
        <v>0</v>
      </c>
      <c r="K24" s="134">
        <f>Voorblad!$D$27*Brondata!K27</f>
        <v>0</v>
      </c>
      <c r="L24" s="135">
        <f>Voorblad!$D$27*Brondata!L27</f>
        <v>0</v>
      </c>
      <c r="M24" s="136">
        <f>Voorblad!$D$27*Brondata!M27</f>
        <v>0</v>
      </c>
      <c r="N24" s="137">
        <f>Voorblad!$D$27*Brondata!N27</f>
        <v>0</v>
      </c>
      <c r="O24" s="134">
        <f>Voorblad!$D$27*Brondata!O27</f>
        <v>0</v>
      </c>
      <c r="P24" s="135">
        <f>Voorblad!$D$27*Brondata!P27</f>
        <v>0</v>
      </c>
      <c r="Q24" s="136">
        <f>Voorblad!$D$27*Brondata!Q27</f>
        <v>0</v>
      </c>
      <c r="R24" s="137">
        <f>Voorblad!$D$27*Brondata!R27</f>
        <v>0</v>
      </c>
    </row>
    <row r="25" spans="1:18" x14ac:dyDescent="0.2">
      <c r="A25" s="115" t="s">
        <v>3</v>
      </c>
      <c r="B25" s="138" t="s">
        <v>10</v>
      </c>
      <c r="C25" s="116">
        <f>Voorblad!$D$28*Brondata!C28</f>
        <v>0.2145</v>
      </c>
      <c r="D25" s="117">
        <f>Voorblad!$D$28*Brondata!D28</f>
        <v>0.108</v>
      </c>
      <c r="E25" s="118">
        <f>Voorblad!$D$28*Brondata!E28</f>
        <v>0.1095</v>
      </c>
      <c r="F25" s="119">
        <f>Voorblad!$D$28*Brondata!F28</f>
        <v>9.1499999999999998E-2</v>
      </c>
      <c r="G25" s="116">
        <f>Voorblad!$D$28*Brondata!G28</f>
        <v>5.8499999999999996E-2</v>
      </c>
      <c r="H25" s="117">
        <f>Voorblad!$D$28*Brondata!H28</f>
        <v>3.5999999999999997E-2</v>
      </c>
      <c r="I25" s="118">
        <f>Voorblad!$D$28*Brondata!I28</f>
        <v>2.5500000000000002E-2</v>
      </c>
      <c r="J25" s="119">
        <f>Voorblad!$D$28*Brondata!J28</f>
        <v>2.2499999999999999E-2</v>
      </c>
      <c r="K25" s="116">
        <f>Voorblad!$D$28*Brondata!K28</f>
        <v>1.6500000000000001E-2</v>
      </c>
      <c r="L25" s="117">
        <f>Voorblad!$D$28*Brondata!L28</f>
        <v>1.6500000000000001E-2</v>
      </c>
      <c r="M25" s="118">
        <f>Voorblad!$D$28*Brondata!M28</f>
        <v>1.6500000000000001E-2</v>
      </c>
      <c r="N25" s="119">
        <f>Voorblad!$D$28*Brondata!N28</f>
        <v>8.9999999999999993E-3</v>
      </c>
      <c r="O25" s="116">
        <f>Voorblad!$D$28*Brondata!O28</f>
        <v>4.4999999999999997E-3</v>
      </c>
      <c r="P25" s="117">
        <f>Voorblad!$D$28*Brondata!P28</f>
        <v>4.4999999999999997E-3</v>
      </c>
      <c r="Q25" s="118">
        <f>Voorblad!$D$28*Brondata!Q28</f>
        <v>4.4999999999999997E-3</v>
      </c>
      <c r="R25" s="119">
        <f>Voorblad!$D$28*Brondata!R28</f>
        <v>3.0000000000000001E-3</v>
      </c>
    </row>
    <row r="26" spans="1:18" ht="13.5" thickBot="1" x14ac:dyDescent="0.25">
      <c r="A26" s="131"/>
      <c r="B26" s="139" t="s">
        <v>73</v>
      </c>
      <c r="C26" s="134">
        <f>Voorblad!$D$29*Brondata!C29</f>
        <v>0</v>
      </c>
      <c r="D26" s="135">
        <f>Voorblad!$D$29*Brondata!D29</f>
        <v>0</v>
      </c>
      <c r="E26" s="136">
        <f>Voorblad!$D$29*Brondata!E29</f>
        <v>0</v>
      </c>
      <c r="F26" s="137">
        <f>Voorblad!$D$29*Brondata!F29</f>
        <v>0</v>
      </c>
      <c r="G26" s="134">
        <f>Voorblad!$D$29*Brondata!G29</f>
        <v>0</v>
      </c>
      <c r="H26" s="135">
        <f>Voorblad!$D$29*Brondata!H29</f>
        <v>0</v>
      </c>
      <c r="I26" s="136">
        <f>Voorblad!$D$29*Brondata!I29</f>
        <v>0</v>
      </c>
      <c r="J26" s="137">
        <f>Voorblad!$D$29*Brondata!J29</f>
        <v>0</v>
      </c>
      <c r="K26" s="134">
        <f>Voorblad!$D$29*Brondata!K29</f>
        <v>0</v>
      </c>
      <c r="L26" s="135">
        <f>Voorblad!$D$29*Brondata!L29</f>
        <v>0</v>
      </c>
      <c r="M26" s="136">
        <f>Voorblad!$D$29*Brondata!M29</f>
        <v>0</v>
      </c>
      <c r="N26" s="137">
        <f>Voorblad!$D$29*Brondata!N29</f>
        <v>0</v>
      </c>
      <c r="O26" s="134">
        <f>Voorblad!$D$29*Brondata!O29</f>
        <v>0</v>
      </c>
      <c r="P26" s="135">
        <f>Voorblad!$D$29*Brondata!P29</f>
        <v>0</v>
      </c>
      <c r="Q26" s="136">
        <f>Voorblad!$D$29*Brondata!Q29</f>
        <v>0</v>
      </c>
      <c r="R26" s="137">
        <f>Voorblad!$D$29*Brondata!R29</f>
        <v>0</v>
      </c>
    </row>
    <row r="27" spans="1:18" x14ac:dyDescent="0.2">
      <c r="A27" s="115" t="s">
        <v>72</v>
      </c>
      <c r="B27" s="140" t="s">
        <v>74</v>
      </c>
      <c r="C27" s="116">
        <f>Voorblad!$D$30*Brondata!C30</f>
        <v>0</v>
      </c>
      <c r="D27" s="117">
        <f>Voorblad!$D$30*Brondata!D30</f>
        <v>0</v>
      </c>
      <c r="E27" s="118">
        <f>Voorblad!$D$30*Brondata!E30</f>
        <v>0</v>
      </c>
      <c r="F27" s="119">
        <f>Voorblad!$D$30*Brondata!F30</f>
        <v>0</v>
      </c>
      <c r="G27" s="116">
        <f>Voorblad!$D$30*Brondata!G30</f>
        <v>0</v>
      </c>
      <c r="H27" s="117">
        <f>Voorblad!$D$30*Brondata!H30</f>
        <v>0</v>
      </c>
      <c r="I27" s="118">
        <f>Voorblad!$D$30*Brondata!I30</f>
        <v>0</v>
      </c>
      <c r="J27" s="119">
        <f>Voorblad!$D$30*Brondata!J30</f>
        <v>0</v>
      </c>
      <c r="K27" s="116">
        <f>Voorblad!$D$30*Brondata!K30</f>
        <v>0</v>
      </c>
      <c r="L27" s="117">
        <f>Voorblad!$D$30*Brondata!L30</f>
        <v>0</v>
      </c>
      <c r="M27" s="118">
        <f>Voorblad!$D$30*Brondata!M30</f>
        <v>0</v>
      </c>
      <c r="N27" s="119">
        <f>Voorblad!$D$30*Brondata!N30</f>
        <v>0</v>
      </c>
      <c r="O27" s="116">
        <f>Voorblad!$D$30*Brondata!O30</f>
        <v>0</v>
      </c>
      <c r="P27" s="117">
        <f>Voorblad!$D$30*Brondata!P30</f>
        <v>0</v>
      </c>
      <c r="Q27" s="118">
        <f>Voorblad!$D$30*Brondata!Q30</f>
        <v>0</v>
      </c>
      <c r="R27" s="119">
        <f>Voorblad!$D$30*Brondata!R30</f>
        <v>0</v>
      </c>
    </row>
    <row r="28" spans="1:18" ht="13.5" thickBot="1" x14ac:dyDescent="0.25">
      <c r="A28" s="120"/>
      <c r="B28" s="141" t="s">
        <v>76</v>
      </c>
      <c r="C28" s="122">
        <f>Voorblad!$D$31*Brondata!C31</f>
        <v>0</v>
      </c>
      <c r="D28" s="123">
        <f>Voorblad!$D$31*Brondata!D31</f>
        <v>0</v>
      </c>
      <c r="E28" s="124">
        <f>Voorblad!$D$31*Brondata!E31</f>
        <v>0</v>
      </c>
      <c r="F28" s="125">
        <f>Voorblad!$D$31*Brondata!F31</f>
        <v>0</v>
      </c>
      <c r="G28" s="122">
        <f>Voorblad!$D$31*Brondata!G31</f>
        <v>0</v>
      </c>
      <c r="H28" s="123">
        <f>Voorblad!$D$31*Brondata!H31</f>
        <v>0</v>
      </c>
      <c r="I28" s="124">
        <f>Voorblad!$D$31*Brondata!I31</f>
        <v>0</v>
      </c>
      <c r="J28" s="125">
        <f>Voorblad!$D$31*Brondata!J31</f>
        <v>0</v>
      </c>
      <c r="K28" s="122">
        <f>Voorblad!$D$31*Brondata!K31</f>
        <v>6.9785E-2</v>
      </c>
      <c r="L28" s="123">
        <f>Voorblad!$D$31*Brondata!L31</f>
        <v>6.9785E-2</v>
      </c>
      <c r="M28" s="124">
        <f>Voorblad!$D$31*Brondata!M31</f>
        <v>6.9785E-2</v>
      </c>
      <c r="N28" s="125">
        <f>Voorblad!$D$31*Brondata!N31</f>
        <v>4.4879999999999996E-2</v>
      </c>
      <c r="O28" s="122">
        <f>Voorblad!$D$31*Brondata!O31</f>
        <v>1.1559999999999999E-2</v>
      </c>
      <c r="P28" s="123">
        <f>Voorblad!$D$31*Brondata!P31</f>
        <v>1.1559999999999999E-2</v>
      </c>
      <c r="Q28" s="124">
        <f>Voorblad!$D$31*Brondata!Q31</f>
        <v>1.1559999999999999E-2</v>
      </c>
      <c r="R28" s="125">
        <f>Voorblad!$D$31*Brondata!R31</f>
        <v>7.3949999999999997E-3</v>
      </c>
    </row>
    <row r="29" spans="1:18" ht="18" customHeight="1" thickBot="1" x14ac:dyDescent="0.25">
      <c r="A29" s="142"/>
      <c r="B29" s="143" t="s">
        <v>19</v>
      </c>
      <c r="C29" s="144">
        <f t="shared" ref="C29:N29" si="0">SUM(C7:C28)</f>
        <v>0.2145</v>
      </c>
      <c r="D29" s="145">
        <f t="shared" si="0"/>
        <v>0.108</v>
      </c>
      <c r="E29" s="146">
        <f t="shared" si="0"/>
        <v>0.1095</v>
      </c>
      <c r="F29" s="147">
        <f t="shared" si="0"/>
        <v>9.1499999999999998E-2</v>
      </c>
      <c r="G29" s="144">
        <f t="shared" si="0"/>
        <v>5.8499999999999996E-2</v>
      </c>
      <c r="H29" s="145">
        <f t="shared" si="0"/>
        <v>3.5999999999999997E-2</v>
      </c>
      <c r="I29" s="146">
        <f t="shared" si="0"/>
        <v>2.5500000000000002E-2</v>
      </c>
      <c r="J29" s="147">
        <f t="shared" si="0"/>
        <v>2.2499999999999999E-2</v>
      </c>
      <c r="K29" s="144">
        <f t="shared" si="0"/>
        <v>8.6285000000000001E-2</v>
      </c>
      <c r="L29" s="145">
        <f t="shared" si="0"/>
        <v>8.6285000000000001E-2</v>
      </c>
      <c r="M29" s="146">
        <f t="shared" si="0"/>
        <v>8.6285000000000001E-2</v>
      </c>
      <c r="N29" s="147">
        <f t="shared" si="0"/>
        <v>5.3879999999999997E-2</v>
      </c>
      <c r="O29" s="144">
        <f t="shared" ref="O29:R29" si="1">SUM(O7:O28)</f>
        <v>1.6059999999999998E-2</v>
      </c>
      <c r="P29" s="145">
        <f t="shared" si="1"/>
        <v>1.6059999999999998E-2</v>
      </c>
      <c r="Q29" s="146">
        <f t="shared" si="1"/>
        <v>1.6059999999999998E-2</v>
      </c>
      <c r="R29" s="147">
        <f t="shared" si="1"/>
        <v>1.0395E-2</v>
      </c>
    </row>
    <row r="32" spans="1:18" ht="13.5" thickBot="1" x14ac:dyDescent="0.25">
      <c r="B32" s="109" t="s">
        <v>102</v>
      </c>
    </row>
    <row r="33" spans="1:18" ht="14.25" x14ac:dyDescent="0.2">
      <c r="B33" s="219" t="s">
        <v>30</v>
      </c>
      <c r="C33" s="216" t="s">
        <v>34</v>
      </c>
      <c r="D33" s="217"/>
      <c r="E33" s="217"/>
      <c r="F33" s="218"/>
      <c r="G33" s="216" t="s">
        <v>32</v>
      </c>
      <c r="H33" s="217"/>
      <c r="I33" s="217"/>
      <c r="J33" s="218"/>
      <c r="K33" s="227" t="s">
        <v>33</v>
      </c>
      <c r="L33" s="228"/>
      <c r="M33" s="228"/>
      <c r="N33" s="229"/>
      <c r="O33" s="227" t="s">
        <v>106</v>
      </c>
      <c r="P33" s="228"/>
      <c r="Q33" s="228"/>
      <c r="R33" s="229"/>
    </row>
    <row r="34" spans="1:18" ht="13.5" thickBot="1" x14ac:dyDescent="0.25">
      <c r="A34" s="148"/>
      <c r="B34" s="220"/>
      <c r="C34" s="111" t="s">
        <v>97</v>
      </c>
      <c r="D34" s="112" t="s">
        <v>98</v>
      </c>
      <c r="E34" s="113" t="s">
        <v>99</v>
      </c>
      <c r="F34" s="114" t="s">
        <v>100</v>
      </c>
      <c r="G34" s="111" t="s">
        <v>97</v>
      </c>
      <c r="H34" s="112" t="s">
        <v>98</v>
      </c>
      <c r="I34" s="113" t="s">
        <v>99</v>
      </c>
      <c r="J34" s="114" t="s">
        <v>100</v>
      </c>
      <c r="K34" s="111" t="s">
        <v>97</v>
      </c>
      <c r="L34" s="112" t="s">
        <v>98</v>
      </c>
      <c r="M34" s="113" t="s">
        <v>99</v>
      </c>
      <c r="N34" s="114" t="s">
        <v>100</v>
      </c>
      <c r="O34" s="111" t="s">
        <v>97</v>
      </c>
      <c r="P34" s="112" t="s">
        <v>98</v>
      </c>
      <c r="Q34" s="113" t="s">
        <v>99</v>
      </c>
      <c r="R34" s="114" t="s">
        <v>100</v>
      </c>
    </row>
    <row r="35" spans="1:18" x14ac:dyDescent="0.2">
      <c r="A35" s="149"/>
      <c r="B35" s="150">
        <f>B72</f>
        <v>2024</v>
      </c>
      <c r="C35" s="151">
        <f>$C29/Brondata!$C57</f>
        <v>0.12562961227597516</v>
      </c>
      <c r="D35" s="152">
        <f>$D29/Brondata!$C52</f>
        <v>0.108</v>
      </c>
      <c r="E35" s="153">
        <f>$E29/Brondata!$C47</f>
        <v>0.13735574510787757</v>
      </c>
      <c r="F35" s="154">
        <f>$F29/Brondata!$C42</f>
        <v>0.14142194744976816</v>
      </c>
      <c r="G35" s="151">
        <f>$G29/Brondata!$C56</f>
        <v>0.2356020942408377</v>
      </c>
      <c r="H35" s="152">
        <f>$H29/Brondata!$C51</f>
        <v>0.25787965616045844</v>
      </c>
      <c r="I35" s="153">
        <f>$I29/Brondata!$C46</f>
        <v>0.2148272957034541</v>
      </c>
      <c r="J35" s="154">
        <f>$J29/Brondata!$C41</f>
        <v>0.22567703109327983</v>
      </c>
      <c r="K35" s="151">
        <f>$K29/Brondata!$C58</f>
        <v>0.70667485667485663</v>
      </c>
      <c r="L35" s="152">
        <f>$L29/Brondata!$C53</f>
        <v>0.80942776735459665</v>
      </c>
      <c r="M35" s="153">
        <f>$M29/Brondata!$C48</f>
        <v>0.86544633901705115</v>
      </c>
      <c r="N35" s="154">
        <f>$N29/Brondata!$C43</f>
        <v>0.7831395348837209</v>
      </c>
      <c r="O35" s="151">
        <f>$O29/Brondata!$C59</f>
        <v>0.31063829787234037</v>
      </c>
      <c r="P35" s="152">
        <f>$P29/Brondata!$C54</f>
        <v>0.44487534626038777</v>
      </c>
      <c r="Q35" s="153">
        <f>$Q29/Brondata!$C49</f>
        <v>0.54999999999999993</v>
      </c>
      <c r="R35" s="154">
        <f>$R29/Brondata!$C44</f>
        <v>0.41915322580645159</v>
      </c>
    </row>
    <row r="36" spans="1:18" x14ac:dyDescent="0.2">
      <c r="A36" s="149"/>
      <c r="B36" s="155">
        <f>B73</f>
        <v>2025</v>
      </c>
      <c r="C36" s="156">
        <f>$C29/Brondata!$D57</f>
        <v>0.24106540795684422</v>
      </c>
      <c r="D36" s="157">
        <f>$D29/Brondata!$D52</f>
        <v>0.21862348178137653</v>
      </c>
      <c r="E36" s="158">
        <f>$E29/Brondata!$D47</f>
        <v>0.25560224089635852</v>
      </c>
      <c r="F36" s="159">
        <f>$F29/Brondata!$D42</f>
        <v>0.26255380200860834</v>
      </c>
      <c r="G36" s="156">
        <f>$G29/Brondata!$D56</f>
        <v>0.364713216957606</v>
      </c>
      <c r="H36" s="157">
        <f>$H29/Brondata!$D51</f>
        <v>0.41958041958041953</v>
      </c>
      <c r="I36" s="158">
        <f>$I29/Brondata!$D46</f>
        <v>0.32401524777636592</v>
      </c>
      <c r="J36" s="159">
        <f>$J29/Brondata!$D41</f>
        <v>0.34194528875379937</v>
      </c>
      <c r="K36" s="156">
        <f>$K29/Brondata!$D58</f>
        <v>0.92879440258342305</v>
      </c>
      <c r="L36" s="157">
        <f>$L29/Brondata!$D53</f>
        <v>0.96515659955257282</v>
      </c>
      <c r="M36" s="158">
        <f>$M29/Brondata!$D48</f>
        <v>0.98274487471526195</v>
      </c>
      <c r="N36" s="159">
        <f>$N29/Brondata!$D43</f>
        <v>0.90860033726812817</v>
      </c>
      <c r="O36" s="156">
        <f>$O29/Brondata!$D59</f>
        <v>0.58827838827838819</v>
      </c>
      <c r="P36" s="157">
        <f>$P29/Brondata!$D54</f>
        <v>0.67478991596638638</v>
      </c>
      <c r="Q36" s="158">
        <f>$Q29/Brondata!$D49</f>
        <v>0.72342342342342325</v>
      </c>
      <c r="R36" s="159">
        <f>$R29/Brondata!$D44</f>
        <v>0.69300000000000006</v>
      </c>
    </row>
    <row r="37" spans="1:18" x14ac:dyDescent="0.2">
      <c r="A37" s="149"/>
      <c r="B37" s="155">
        <f>B74</f>
        <v>2026</v>
      </c>
      <c r="C37" s="156">
        <f>$C29/Brondata!$E57</f>
        <v>0.26244952893674295</v>
      </c>
      <c r="D37" s="157">
        <f>$D29/Brondata!$E52</f>
        <v>0.2402135231316726</v>
      </c>
      <c r="E37" s="158">
        <f>$E29/Brondata!$E47</f>
        <v>0.27686472819216179</v>
      </c>
      <c r="F37" s="159">
        <f>$F29/Brondata!$E42</f>
        <v>0.28354508831732261</v>
      </c>
      <c r="G37" s="156">
        <f>$G29/Brondata!$E56</f>
        <v>0.37190082644628097</v>
      </c>
      <c r="H37" s="157">
        <f>$H29/Brondata!$E51</f>
        <v>0.43010752688172044</v>
      </c>
      <c r="I37" s="158">
        <f>$I29/Brondata!$E46</f>
        <v>0.3294573643410853</v>
      </c>
      <c r="J37" s="159">
        <f>$J29/Brondata!$E41</f>
        <v>0.34775888717156106</v>
      </c>
      <c r="K37" s="156">
        <f>$K29/Brondata!$E58</f>
        <v>0.9430054644808743</v>
      </c>
      <c r="L37" s="157">
        <f>$L29/Brondata!$E53</f>
        <v>0.97277339346110481</v>
      </c>
      <c r="M37" s="158">
        <f>$M29/Brondata!$E48</f>
        <v>0.98724256292906176</v>
      </c>
      <c r="N37" s="159">
        <f>$N29/Brondata!$E43</f>
        <v>0.91632653061224489</v>
      </c>
      <c r="O37" s="156">
        <f>$O29/Brondata!$E59</f>
        <v>0.61769230769230765</v>
      </c>
      <c r="P37" s="157">
        <f>$P29/Brondata!$E54</f>
        <v>0.6922413793103448</v>
      </c>
      <c r="Q37" s="158">
        <f>$Q29/Brondata!$E49</f>
        <v>0.73333333333333328</v>
      </c>
      <c r="R37" s="159">
        <f>$R29/Brondata!$E44</f>
        <v>0.71689655172413791</v>
      </c>
    </row>
    <row r="38" spans="1:18" x14ac:dyDescent="0.2">
      <c r="A38" s="149"/>
      <c r="B38" s="155">
        <f t="shared" ref="B38:B45" si="2">B75</f>
        <v>2027</v>
      </c>
      <c r="C38" s="156">
        <f>$C29/Brondata!$F57</f>
        <v>0.28799677765843179</v>
      </c>
      <c r="D38" s="157">
        <f>$D29/Brondata!$F52</f>
        <v>0.26653504442250742</v>
      </c>
      <c r="E38" s="158">
        <f>$E29/Brondata!$F47</f>
        <v>0.30206896551724138</v>
      </c>
      <c r="F38" s="159">
        <f>$F29/Brondata!$F42</f>
        <v>0.30808080808080807</v>
      </c>
      <c r="G38" s="156">
        <f>$G29/Brondata!$F56</f>
        <v>0.37937743190661477</v>
      </c>
      <c r="H38" s="157">
        <f>$H29/Brondata!$F51</f>
        <v>0.44063647490820074</v>
      </c>
      <c r="I38" s="158">
        <f>$I29/Brondata!$F46</f>
        <v>0.33508541392904073</v>
      </c>
      <c r="J38" s="159">
        <f>$J29/Brondata!$F41</f>
        <v>0.3543307086614173</v>
      </c>
      <c r="K38" s="156">
        <f>$K29/Brondata!$F58</f>
        <v>0.95765815760266371</v>
      </c>
      <c r="L38" s="157">
        <f>$L29/Brondata!$F53</f>
        <v>0.98051136363636371</v>
      </c>
      <c r="M38" s="158">
        <f>$M29/Brondata!$F48</f>
        <v>0.99178160919540237</v>
      </c>
      <c r="N38" s="159">
        <f>$N29/Brondata!$F43</f>
        <v>0.92418524871355057</v>
      </c>
      <c r="O38" s="156">
        <f>$O29/Brondata!$F59</f>
        <v>0.65020242914979753</v>
      </c>
      <c r="P38" s="157">
        <f>$P29/Brondata!$F54</f>
        <v>0.71377777777777773</v>
      </c>
      <c r="Q38" s="158">
        <f>$Q29/Brondata!$F49</f>
        <v>0.74351851851851836</v>
      </c>
      <c r="R38" s="159">
        <f>$R29/Brondata!$F44</f>
        <v>0.74249999999999994</v>
      </c>
    </row>
    <row r="39" spans="1:18" x14ac:dyDescent="0.2">
      <c r="A39" s="149"/>
      <c r="B39" s="155">
        <f t="shared" si="2"/>
        <v>2028</v>
      </c>
      <c r="C39" s="156">
        <f>$C29/Brondata!$G57</f>
        <v>0.31910145789943467</v>
      </c>
      <c r="D39" s="157">
        <f>$D29/Brondata!$G52</f>
        <v>0.29941779872470192</v>
      </c>
      <c r="E39" s="158">
        <f>$E29/Brondata!$G47</f>
        <v>0.33222087378640774</v>
      </c>
      <c r="F39" s="159">
        <f>$F29/Brondata!$G42</f>
        <v>0.33738938053097345</v>
      </c>
      <c r="G39" s="156">
        <f>$G29/Brondata!$G56</f>
        <v>0.38716082064857704</v>
      </c>
      <c r="H39" s="157">
        <f>$H29/Brondata!$G51</f>
        <v>0.45226130653266328</v>
      </c>
      <c r="I39" s="158">
        <f>$I29/Brondata!$G46</f>
        <v>0.34136546184738958</v>
      </c>
      <c r="J39" s="159">
        <f>$J29/Brondata!$G41</f>
        <v>0.36057692307692307</v>
      </c>
      <c r="K39" s="156">
        <f>$K29/Brondata!$G58</f>
        <v>0.97387133182844243</v>
      </c>
      <c r="L39" s="157">
        <f>$L29/Brondata!$G53</f>
        <v>0.98950688073394499</v>
      </c>
      <c r="M39" s="158">
        <f>$M29/Brondata!$G48</f>
        <v>0.99751445086705215</v>
      </c>
      <c r="N39" s="159">
        <f>$N29/Brondata!$G43</f>
        <v>0.93056994818652849</v>
      </c>
      <c r="O39" s="156">
        <f>$O29/Brondata!$G59</f>
        <v>0.68927038626609427</v>
      </c>
      <c r="P39" s="157">
        <f>$P29/Brondata!$G54</f>
        <v>0.73333333333333328</v>
      </c>
      <c r="Q39" s="158">
        <f>$Q29/Brondata!$G49</f>
        <v>0.75754716981132064</v>
      </c>
      <c r="R39" s="159">
        <f>$R29/Brondata!$G44</f>
        <v>0.77574626865671636</v>
      </c>
    </row>
    <row r="40" spans="1:18" x14ac:dyDescent="0.2">
      <c r="A40" s="149"/>
      <c r="B40" s="155">
        <f t="shared" si="2"/>
        <v>2029</v>
      </c>
      <c r="C40" s="156">
        <f>$C29/Brondata!$H57</f>
        <v>0.35767883941970985</v>
      </c>
      <c r="D40" s="157">
        <f>$D29/Brondata!$H52</f>
        <v>0.34144799241226681</v>
      </c>
      <c r="E40" s="158">
        <f>$E29/Brondata!$H47</f>
        <v>0.36918408631153071</v>
      </c>
      <c r="F40" s="159">
        <f>$F29/Brondata!$H42</f>
        <v>0.37270875763747452</v>
      </c>
      <c r="G40" s="156">
        <f>$G29/Brondata!$H56</f>
        <v>0.39527027027027029</v>
      </c>
      <c r="H40" s="157">
        <f>$H29/Brondata!$H51</f>
        <v>0.46391752577319584</v>
      </c>
      <c r="I40" s="158">
        <f>$I29/Brondata!$H46</f>
        <v>0.34741144414168934</v>
      </c>
      <c r="J40" s="159">
        <f>$J29/Brondata!$H41</f>
        <v>0.36764705882352944</v>
      </c>
      <c r="K40" s="156">
        <f>$K29/Brondata!$H58</f>
        <v>0.98950688073394499</v>
      </c>
      <c r="L40" s="157">
        <f>$L29/Brondata!$H53</f>
        <v>0.99751445086705215</v>
      </c>
      <c r="M40" s="158">
        <f>$M29/Brondata!$H48</f>
        <v>1.0021486643437862</v>
      </c>
      <c r="N40" s="159">
        <f>$N29/Brondata!$H43</f>
        <v>0.9386759581881533</v>
      </c>
      <c r="O40" s="156">
        <f>$O29/Brondata!$H59</f>
        <v>0.73</v>
      </c>
      <c r="P40" s="157">
        <f>$P29/Brondata!$H54</f>
        <v>0.75754716981132064</v>
      </c>
      <c r="Q40" s="158">
        <f>$Q29/Brondata!$H49</f>
        <v>0.76842105263157889</v>
      </c>
      <c r="R40" s="159">
        <f>$R29/Brondata!$H44</f>
        <v>0.80581395348837204</v>
      </c>
    </row>
    <row r="41" spans="1:18" x14ac:dyDescent="0.2">
      <c r="A41" s="149"/>
      <c r="B41" s="155">
        <f t="shared" si="2"/>
        <v>2030</v>
      </c>
      <c r="C41" s="156">
        <f>$C29/Brondata!$I57</f>
        <v>0.40686646433990892</v>
      </c>
      <c r="D41" s="157">
        <f>$D29/Brondata!$I52</f>
        <v>0.39720485472600225</v>
      </c>
      <c r="E41" s="158">
        <f>$E29/Brondata!$I47</f>
        <v>0.41524459613196818</v>
      </c>
      <c r="F41" s="159">
        <f>$F29/Brondata!$I42</f>
        <v>0.4164770141101502</v>
      </c>
      <c r="G41" s="156">
        <f>$G29/Brondata!$I56</f>
        <v>0.40372670807453415</v>
      </c>
      <c r="H41" s="157">
        <f>$H29/Brondata!$I51</f>
        <v>0.47682119205298013</v>
      </c>
      <c r="I41" s="158">
        <f>$I29/Brondata!$I46</f>
        <v>0.35367545076282947</v>
      </c>
      <c r="J41" s="159">
        <f>$J29/Brondata!$I41</f>
        <v>0.37437603993344426</v>
      </c>
      <c r="K41" s="156">
        <f>$K29/Brondata!$I58</f>
        <v>1.0056526806526807</v>
      </c>
      <c r="L41" s="157">
        <f>$L29/Brondata!$I53</f>
        <v>1.0056526806526807</v>
      </c>
      <c r="M41" s="158">
        <f>$M29/Brondata!$I48</f>
        <v>1.006826137689615</v>
      </c>
      <c r="N41" s="159">
        <f>$N29/Brondata!$I43</f>
        <v>0.94692442882249561</v>
      </c>
      <c r="O41" s="156">
        <f>$O29/Brondata!$I59</f>
        <v>0.77584541062801926</v>
      </c>
      <c r="P41" s="157">
        <f>$P29/Brondata!$I54</f>
        <v>0.77961165048543679</v>
      </c>
      <c r="Q41" s="158">
        <f>$Q29/Brondata!$I49</f>
        <v>0.77961165048543679</v>
      </c>
      <c r="R41" s="159">
        <f>$R29/Brondata!$I44</f>
        <v>0.83830645161290318</v>
      </c>
    </row>
    <row r="42" spans="1:18" x14ac:dyDescent="0.2">
      <c r="A42" s="149"/>
      <c r="B42" s="155">
        <f t="shared" si="2"/>
        <v>2031</v>
      </c>
      <c r="C42" s="156">
        <f>$C29/Brondata!$J57</f>
        <v>0.44245049504950495</v>
      </c>
      <c r="D42" s="157">
        <f>$D29/Brondata!$J52</f>
        <v>0.43148222133439867</v>
      </c>
      <c r="E42" s="158">
        <f>$E29/Brondata!$J47</f>
        <v>0.45173267326732675</v>
      </c>
      <c r="F42" s="159">
        <f>$F29/Brondata!$J42</f>
        <v>0.45297029702970293</v>
      </c>
      <c r="G42" s="156">
        <f>$G29/Brondata!$J56</f>
        <v>0.42700729927007292</v>
      </c>
      <c r="H42" s="157">
        <f>$H29/Brondata!$J51</f>
        <v>0.5027932960893855</v>
      </c>
      <c r="I42" s="158">
        <f>$I29/Brondata!$J46</f>
        <v>0.37444933920704854</v>
      </c>
      <c r="J42" s="159">
        <f>$J29/Brondata!$J41</f>
        <v>0.39612676056338025</v>
      </c>
      <c r="K42" s="156">
        <f>$K29/Brondata!$J58</f>
        <v>1.0163133097762074</v>
      </c>
      <c r="L42" s="157">
        <f>$L29/Brondata!$J53</f>
        <v>1.0163133097762074</v>
      </c>
      <c r="M42" s="158">
        <f>$M29/Brondata!$J48</f>
        <v>1.0175117924528303</v>
      </c>
      <c r="N42" s="159">
        <f>$N29/Brondata!$J43</f>
        <v>0.95194346289752652</v>
      </c>
      <c r="O42" s="156">
        <f>$O29/Brondata!$J59</f>
        <v>0.79504950495049498</v>
      </c>
      <c r="P42" s="157">
        <f>$P29/Brondata!$J54</f>
        <v>0.79900497512437796</v>
      </c>
      <c r="Q42" s="158">
        <f>$Q29/Brondata!$J49</f>
        <v>0.79900497512437796</v>
      </c>
      <c r="R42" s="159">
        <f>$R29/Brondata!$J44</f>
        <v>0.8520491803278688</v>
      </c>
    </row>
    <row r="43" spans="1:18" x14ac:dyDescent="0.2">
      <c r="A43" s="149"/>
      <c r="B43" s="155">
        <f t="shared" si="2"/>
        <v>2032</v>
      </c>
      <c r="C43" s="156">
        <f>$C29/Brondata!$K57</f>
        <v>0.48474576271186437</v>
      </c>
      <c r="D43" s="157">
        <f>$D29/Brondata!$K52</f>
        <v>0.47223436816790559</v>
      </c>
      <c r="E43" s="158">
        <f>$E29/Brondata!$K47</f>
        <v>0.49525101763907736</v>
      </c>
      <c r="F43" s="159">
        <f>$F29/Brondata!$K42</f>
        <v>0.49674267100977199</v>
      </c>
      <c r="G43" s="156">
        <f>$G29/Brondata!$K56</f>
        <v>0.45313710302091403</v>
      </c>
      <c r="H43" s="157">
        <f>$H29/Brondata!$K51</f>
        <v>0.53254437869822491</v>
      </c>
      <c r="I43" s="158">
        <f>$I29/Brondata!$K46</f>
        <v>0.39781591263650545</v>
      </c>
      <c r="J43" s="159">
        <f>$J29/Brondata!$K41</f>
        <v>0.42056074766355139</v>
      </c>
      <c r="K43" s="156">
        <f>$K29/Brondata!$K58</f>
        <v>1.0284266984505364</v>
      </c>
      <c r="L43" s="157">
        <f>$L29/Brondata!$K53</f>
        <v>1.0284266984505364</v>
      </c>
      <c r="M43" s="158">
        <f>$M29/Brondata!$K48</f>
        <v>1.0284266984505364</v>
      </c>
      <c r="N43" s="159">
        <f>$N29/Brondata!$K43</f>
        <v>0.95701598579040847</v>
      </c>
      <c r="O43" s="156">
        <f>$O29/Brondata!$K59</f>
        <v>0.81522842639593907</v>
      </c>
      <c r="P43" s="157">
        <f>$P29/Brondata!$K54</f>
        <v>0.81522842639593907</v>
      </c>
      <c r="Q43" s="158">
        <f>$Q29/Brondata!$K49</f>
        <v>0.81522842639593907</v>
      </c>
      <c r="R43" s="159">
        <f>$R29/Brondata!$K44</f>
        <v>0.87352941176470578</v>
      </c>
    </row>
    <row r="44" spans="1:18" x14ac:dyDescent="0.2">
      <c r="A44" s="149"/>
      <c r="B44" s="155">
        <f t="shared" si="2"/>
        <v>2033</v>
      </c>
      <c r="C44" s="156">
        <f>$C29/Brondata!$L57</f>
        <v>0.53611597100724817</v>
      </c>
      <c r="D44" s="157">
        <f>$D29/Brondata!$L52</f>
        <v>0.52148720424915496</v>
      </c>
      <c r="E44" s="158">
        <f>$E29/Brondata!$L47</f>
        <v>0.54832248372558845</v>
      </c>
      <c r="F44" s="159">
        <f>$F29/Brondata!$L42</f>
        <v>0.54954954954954949</v>
      </c>
      <c r="G44" s="156">
        <f>$G29/Brondata!$L56</f>
        <v>0.48227535037098102</v>
      </c>
      <c r="H44" s="157">
        <f>$H29/Brondata!$L51</f>
        <v>0.56514913657770793</v>
      </c>
      <c r="I44" s="158">
        <f>$I29/Brondata!$L46</f>
        <v>0.42429284525790351</v>
      </c>
      <c r="J44" s="159">
        <f>$J29/Brondata!$L41</f>
        <v>0.44910179640718562</v>
      </c>
      <c r="K44" s="156">
        <f>$K29/Brondata!$L58</f>
        <v>1.0395783132530121</v>
      </c>
      <c r="L44" s="157">
        <f>$L29/Brondata!$L53</f>
        <v>1.0395783132530121</v>
      </c>
      <c r="M44" s="158">
        <f>$M29/Brondata!$L48</f>
        <v>1.040832328106152</v>
      </c>
      <c r="N44" s="159">
        <f>$N29/Brondata!$L43</f>
        <v>0.96042780748663104</v>
      </c>
      <c r="O44" s="156">
        <f>$O29/Brondata!$L59</f>
        <v>0.83212435233160609</v>
      </c>
      <c r="P44" s="157">
        <f>$P29/Brondata!$L54</f>
        <v>0.8364583333333333</v>
      </c>
      <c r="Q44" s="158">
        <f>$Q29/Brondata!$L49</f>
        <v>0.8364583333333333</v>
      </c>
      <c r="R44" s="159">
        <f>$R29/Brondata!$L44</f>
        <v>0.88846153846153841</v>
      </c>
    </row>
    <row r="45" spans="1:18" x14ac:dyDescent="0.2">
      <c r="A45" s="149"/>
      <c r="B45" s="155">
        <f t="shared" si="2"/>
        <v>2034</v>
      </c>
      <c r="C45" s="156">
        <f>$C29/Brondata!$M57</f>
        <v>0.59949692565679147</v>
      </c>
      <c r="D45" s="157">
        <f>$D29/Brondata!$M52</f>
        <v>0.58221024258760112</v>
      </c>
      <c r="E45" s="158">
        <f>$E29/Brondata!$M47</f>
        <v>0.6137892376681614</v>
      </c>
      <c r="F45" s="159">
        <f>$F29/Brondata!$M42</f>
        <v>0.61533288500336247</v>
      </c>
      <c r="G45" s="156">
        <f>$G29/Brondata!$M56</f>
        <v>0.51587301587301582</v>
      </c>
      <c r="H45" s="157">
        <f>$H29/Brondata!$M51</f>
        <v>0.60301507537688437</v>
      </c>
      <c r="I45" s="158">
        <f>$I29/Brondata!$M46</f>
        <v>0.45454545454545459</v>
      </c>
      <c r="J45" s="159">
        <f>$J29/Brondata!$M41</f>
        <v>0.48076923076923073</v>
      </c>
      <c r="K45" s="156">
        <f>$K29/Brondata!$M58</f>
        <v>1.0522560975609756</v>
      </c>
      <c r="L45" s="157">
        <f>$L29/Brondata!$M53</f>
        <v>1.0522560975609756</v>
      </c>
      <c r="M45" s="158">
        <f>$M29/Brondata!$M48</f>
        <v>1.0522560975609756</v>
      </c>
      <c r="N45" s="159">
        <f>$N29/Brondata!$M43</f>
        <v>0.96559139784946224</v>
      </c>
      <c r="O45" s="156">
        <f>$O29/Brondata!$M59</f>
        <v>0.85425531914893604</v>
      </c>
      <c r="P45" s="157">
        <f>$P29/Brondata!$M54</f>
        <v>0.85425531914893604</v>
      </c>
      <c r="Q45" s="158">
        <f>$Q29/Brondata!$M49</f>
        <v>0.85425531914893604</v>
      </c>
      <c r="R45" s="159">
        <f>$R29/Brondata!$M44</f>
        <v>0.91184210526315779</v>
      </c>
    </row>
    <row r="46" spans="1:18" ht="13.5" thickBot="1" x14ac:dyDescent="0.25">
      <c r="A46" s="149"/>
      <c r="B46" s="160">
        <f>B83</f>
        <v>2035</v>
      </c>
      <c r="C46" s="161">
        <f>$C29/Brondata!$N57</f>
        <v>0.6800887761572606</v>
      </c>
      <c r="D46" s="162">
        <f>$D29/Brondata!$N52</f>
        <v>0.65893837705918246</v>
      </c>
      <c r="E46" s="163">
        <f>$E29/Brondata!$N47</f>
        <v>0.69700827498408657</v>
      </c>
      <c r="F46" s="164">
        <f>$F29/Brondata!$N42</f>
        <v>0.69847328244274809</v>
      </c>
      <c r="G46" s="161">
        <f>$G29/Brondata!$N56</f>
        <v>0.5545023696682464</v>
      </c>
      <c r="H46" s="162">
        <f>$H29/Brondata!$N51</f>
        <v>0.64516129032258052</v>
      </c>
      <c r="I46" s="163">
        <f>$I29/Brondata!$N46</f>
        <v>0.48944337811900196</v>
      </c>
      <c r="J46" s="164">
        <f>$J29/Brondata!$N41</f>
        <v>0.51724137931034486</v>
      </c>
      <c r="K46" s="161">
        <f>$K29/Brondata!$N58</f>
        <v>1.0639334155363749</v>
      </c>
      <c r="L46" s="162">
        <f>$L29/Brondata!$N53</f>
        <v>1.0639334155363749</v>
      </c>
      <c r="M46" s="163">
        <f>$M29/Brondata!$N48</f>
        <v>1.0639334155363749</v>
      </c>
      <c r="N46" s="164">
        <f>$N29/Brondata!$N43</f>
        <v>0.97081081081081078</v>
      </c>
      <c r="O46" s="161">
        <f>$O29/Brondata!$N59</f>
        <v>0.87759562841530037</v>
      </c>
      <c r="P46" s="162">
        <f>$P29/Brondata!$N54</f>
        <v>0.87759562841530037</v>
      </c>
      <c r="Q46" s="163">
        <f>$Q29/Brondata!$N49</f>
        <v>0.87759562841530037</v>
      </c>
      <c r="R46" s="164">
        <f>$R29/Brondata!$N44</f>
        <v>0.92812499999999998</v>
      </c>
    </row>
    <row r="49" spans="2:6" ht="13.5" thickBot="1" x14ac:dyDescent="0.25">
      <c r="B49" s="109" t="s">
        <v>103</v>
      </c>
    </row>
    <row r="50" spans="2:6" ht="13.5" thickBot="1" x14ac:dyDescent="0.25">
      <c r="B50" s="12" t="s">
        <v>31</v>
      </c>
      <c r="C50" s="165" t="s">
        <v>25</v>
      </c>
      <c r="D50" s="165" t="s">
        <v>26</v>
      </c>
      <c r="E50" s="165" t="s">
        <v>27</v>
      </c>
      <c r="F50" s="165" t="s">
        <v>107</v>
      </c>
    </row>
    <row r="51" spans="2:6" x14ac:dyDescent="0.2">
      <c r="B51" s="150">
        <f t="shared" ref="B51:B62" si="3">B72</f>
        <v>2024</v>
      </c>
      <c r="C51" s="166" t="str">
        <f>IF(AND(Rekenblad!$C$71=B72,Rekenblad!$C$87="IA"),Rekenblad!C35,IF(AND(Rekenblad!$C$71=B72,Rekenblad!$C$87="IB"),Rekenblad!D35,IF(AND(Rekenblad!$C$71=B72,Rekenblad!$C$87="IC"),Rekenblad!E35,IF(AND(Rekenblad!$C$71=B72,Rekenblad!$C$87="II"),Rekenblad!F35,""))))</f>
        <v/>
      </c>
      <c r="D51" s="166" t="str">
        <f>IF(AND(Rekenblad!$C$71=B72,Rekenblad!$C$87="IA"),Rekenblad!G35,IF(AND(Rekenblad!$C$71=B72,Rekenblad!$C$87="IB"),Rekenblad!H35,IF(AND(Rekenblad!$C$71=B72,Rekenblad!$C$87="IC"),Rekenblad!I35,IF(AND(Rekenblad!$C$71=B72,Rekenblad!$C$87="II"),Rekenblad!J35,""))))</f>
        <v/>
      </c>
      <c r="E51" s="166" t="str">
        <f>IF(AND(Rekenblad!$C$71=B72,Rekenblad!$C$87="IA"),Rekenblad!K35,IF(AND(Rekenblad!$C$71=B72,Rekenblad!$C$87="IB"),Rekenblad!L35,IF(AND(Rekenblad!$C$71=B72,Rekenblad!$C$87="IC"),Rekenblad!M35,IF(AND(Rekenblad!$C$71=B72,Rekenblad!$C$87="II"),Rekenblad!N35,""))))</f>
        <v/>
      </c>
      <c r="F51" s="166" t="str">
        <f>IF(AND(Rekenblad!$C$71=B72,Rekenblad!$C$87="IA"),Rekenblad!O35,IF(AND(Rekenblad!$C$71=B72,Rekenblad!$C$87="IB"),Rekenblad!P35,IF(AND(Rekenblad!$C$71=B72,Rekenblad!$C$87="IC"),Rekenblad!Q35,IF(AND(Rekenblad!$C$71=B72,Rekenblad!$C$87="II"),Rekenblad!R35,""))))</f>
        <v/>
      </c>
    </row>
    <row r="52" spans="2:6" x14ac:dyDescent="0.2">
      <c r="B52" s="155">
        <f t="shared" si="3"/>
        <v>2025</v>
      </c>
      <c r="C52" s="166" t="str">
        <f>IF(AND(Rekenblad!$C$71=B73,Rekenblad!$C$87="IA"),Rekenblad!C36,IF(AND(Rekenblad!$C$71=B73,Rekenblad!$C$87="IB"),Rekenblad!D36,IF(AND(Rekenblad!$C$71=B73,Rekenblad!$C$87="IC"),Rekenblad!E36,IF(AND(Rekenblad!$C$71=B73,Rekenblad!$C$87="II"),Rekenblad!F36,""))))</f>
        <v/>
      </c>
      <c r="D52" s="166" t="str">
        <f>IF(AND(Rekenblad!$C$71=B73,Rekenblad!$C$87="IA"),Rekenblad!G36,IF(AND(Rekenblad!$C$71=B73,Rekenblad!$C$87="IB"),Rekenblad!H36,IF(AND(Rekenblad!$C$71=B73,Rekenblad!$C$87="IC"),Rekenblad!I36,IF(AND(Rekenblad!$C$71=B73,Rekenblad!$C$87="II"),Rekenblad!J36,""))))</f>
        <v/>
      </c>
      <c r="E52" s="166" t="str">
        <f>IF(AND(Rekenblad!$C$71=B73,Rekenblad!$C$87="IA"),Rekenblad!K36,IF(AND(Rekenblad!$C$71=B73,Rekenblad!$C$87="IB"),Rekenblad!L36,IF(AND(Rekenblad!$C$71=B73,Rekenblad!$C$87="IC"),Rekenblad!M36,IF(AND(Rekenblad!$C$71=B73,Rekenblad!$C$87="II"),Rekenblad!N36,""))))</f>
        <v/>
      </c>
      <c r="F52" s="166" t="str">
        <f>IF(AND(Rekenblad!$C$71=B73,Rekenblad!$C$87="IA"),Rekenblad!O36,IF(AND(Rekenblad!$C$71=B73,Rekenblad!$C$87="IB"),Rekenblad!P36,IF(AND(Rekenblad!$C$71=B73,Rekenblad!$C$87="IC"),Rekenblad!Q36,IF(AND(Rekenblad!$C$71=B73,Rekenblad!$C$87="II"),Rekenblad!R36,""))))</f>
        <v/>
      </c>
    </row>
    <row r="53" spans="2:6" x14ac:dyDescent="0.2">
      <c r="B53" s="155">
        <f t="shared" si="3"/>
        <v>2026</v>
      </c>
      <c r="C53" s="166">
        <f>IF(AND(Rekenblad!$C$71=B74,Rekenblad!$C$87="IA"),Rekenblad!C37,IF(AND(Rekenblad!$C$71=B74,Rekenblad!$C$87="IB"),Rekenblad!D37,IF(AND(Rekenblad!$C$71=B74,Rekenblad!$C$87="IC"),Rekenblad!E37,IF(AND(Rekenblad!$C$71=B74,Rekenblad!$C$87="II"),Rekenblad!F37,""))))</f>
        <v>0.28354508831732261</v>
      </c>
      <c r="D53" s="166">
        <f>IF(AND(Rekenblad!$C$71=B74,Rekenblad!$C$87="IA"),Rekenblad!G37,IF(AND(Rekenblad!$C$71=B74,Rekenblad!$C$87="IB"),Rekenblad!H37,IF(AND(Rekenblad!$C$71=B74,Rekenblad!$C$87="IC"),Rekenblad!I37,IF(AND(Rekenblad!$C$71=B74,Rekenblad!$C$87="II"),Rekenblad!J37,""))))</f>
        <v>0.34775888717156106</v>
      </c>
      <c r="E53" s="166">
        <f>IF(AND(Rekenblad!$C$71=B74,Rekenblad!$C$87="IA"),Rekenblad!K37,IF(AND(Rekenblad!$C$71=B74,Rekenblad!$C$87="IB"),Rekenblad!L37,IF(AND(Rekenblad!$C$71=B74,Rekenblad!$C$87="IC"),Rekenblad!M37,IF(AND(Rekenblad!$C$71=B74,Rekenblad!$C$87="II"),Rekenblad!N37,""))))</f>
        <v>0.91632653061224489</v>
      </c>
      <c r="F53" s="166">
        <f>IF(AND(Rekenblad!$C$71=B74,Rekenblad!$C$87="IA"),Rekenblad!O37,IF(AND(Rekenblad!$C$71=B74,Rekenblad!$C$87="IB"),Rekenblad!P37,IF(AND(Rekenblad!$C$71=B74,Rekenblad!$C$87="IC"),Rekenblad!Q37,IF(AND(Rekenblad!$C$71=B74,Rekenblad!$C$87="II"),Rekenblad!R37,""))))</f>
        <v>0.71689655172413791</v>
      </c>
    </row>
    <row r="54" spans="2:6" x14ac:dyDescent="0.2">
      <c r="B54" s="155">
        <f t="shared" si="3"/>
        <v>2027</v>
      </c>
      <c r="C54" s="166" t="str">
        <f>IF(AND(Rekenblad!$C$71=B75,Rekenblad!$C$87="IA"),Rekenblad!C38,IF(AND(Rekenblad!$C$71=B75,Rekenblad!$C$87="IB"),Rekenblad!D38,IF(AND(Rekenblad!$C$71=B75,Rekenblad!$C$87="IC"),Rekenblad!E38,IF(AND(Rekenblad!$C$71=B75,Rekenblad!$C$87="II"),Rekenblad!F38,""))))</f>
        <v/>
      </c>
      <c r="D54" s="166" t="str">
        <f>IF(AND(Rekenblad!$C$71=B75,Rekenblad!$C$87="IA"),Rekenblad!G38,IF(AND(Rekenblad!$C$71=B75,Rekenblad!$C$87="IB"),Rekenblad!H38,IF(AND(Rekenblad!$C$71=B75,Rekenblad!$C$87="IC"),Rekenblad!I38,IF(AND(Rekenblad!$C$71=B75,Rekenblad!$C$87="II"),Rekenblad!J38,""))))</f>
        <v/>
      </c>
      <c r="E54" s="166" t="str">
        <f>IF(AND(Rekenblad!$C$71=B75,Rekenblad!$C$87="IA"),Rekenblad!K38,IF(AND(Rekenblad!$C$71=B75,Rekenblad!$C$87="IB"),Rekenblad!L38,IF(AND(Rekenblad!$C$71=B75,Rekenblad!$C$87="IC"),Rekenblad!M38,IF(AND(Rekenblad!$C$71=B75,Rekenblad!$C$87="II"),Rekenblad!N38,""))))</f>
        <v/>
      </c>
      <c r="F54" s="166" t="str">
        <f>IF(AND(Rekenblad!$C$71=B75,Rekenblad!$C$87="IA"),Rekenblad!O38,IF(AND(Rekenblad!$C$71=B75,Rekenblad!$C$87="IB"),Rekenblad!P38,IF(AND(Rekenblad!$C$71=B75,Rekenblad!$C$87="IC"),Rekenblad!Q38,IF(AND(Rekenblad!$C$71=B75,Rekenblad!$C$87="II"),Rekenblad!R38,""))))</f>
        <v/>
      </c>
    </row>
    <row r="55" spans="2:6" x14ac:dyDescent="0.2">
      <c r="B55" s="155">
        <f t="shared" si="3"/>
        <v>2028</v>
      </c>
      <c r="C55" s="166" t="str">
        <f>IF(AND(Rekenblad!$C$71=B76,Rekenblad!$C$87="IA"),Rekenblad!C39,IF(AND(Rekenblad!$C$71=B76,Rekenblad!$C$87="IB"),Rekenblad!D39,IF(AND(Rekenblad!$C$71=B76,Rekenblad!$C$87="IC"),Rekenblad!E39,IF(AND(Rekenblad!$C$71=B76,Rekenblad!$C$87="II"),Rekenblad!F39,""))))</f>
        <v/>
      </c>
      <c r="D55" s="166" t="str">
        <f>IF(AND(Rekenblad!$C$71=B76,Rekenblad!$C$87="IA"),Rekenblad!G39,IF(AND(Rekenblad!$C$71=B76,Rekenblad!$C$87="IB"),Rekenblad!H39,IF(AND(Rekenblad!$C$71=B76,Rekenblad!$C$87="IC"),Rekenblad!I39,IF(AND(Rekenblad!$C$71=B76,Rekenblad!$C$87="II"),Rekenblad!J39,""))))</f>
        <v/>
      </c>
      <c r="E55" s="166" t="str">
        <f>IF(AND(Rekenblad!$C$71=B76,Rekenblad!$C$87="IA"),Rekenblad!K39,IF(AND(Rekenblad!$C$71=B76,Rekenblad!$C$87="IB"),Rekenblad!L39,IF(AND(Rekenblad!$C$71=B76,Rekenblad!$C$87="IC"),Rekenblad!M39,IF(AND(Rekenblad!$C$71=B76,Rekenblad!$C$87="II"),Rekenblad!N39,""))))</f>
        <v/>
      </c>
      <c r="F55" s="166" t="str">
        <f>IF(AND(Rekenblad!$C$71=B76,Rekenblad!$C$87="IA"),Rekenblad!O39,IF(AND(Rekenblad!$C$71=B76,Rekenblad!$C$87="IB"),Rekenblad!P39,IF(AND(Rekenblad!$C$71=B76,Rekenblad!$C$87="IC"),Rekenblad!Q39,IF(AND(Rekenblad!$C$71=B76,Rekenblad!$C$87="II"),Rekenblad!R39,""))))</f>
        <v/>
      </c>
    </row>
    <row r="56" spans="2:6" x14ac:dyDescent="0.2">
      <c r="B56" s="155">
        <f t="shared" si="3"/>
        <v>2029</v>
      </c>
      <c r="C56" s="166" t="str">
        <f>IF(AND(Rekenblad!$C$71=B77,Rekenblad!$C$87="IA"),Rekenblad!C40,IF(AND(Rekenblad!$C$71=B77,Rekenblad!$C$87="IB"),Rekenblad!D40,IF(AND(Rekenblad!$C$71=B77,Rekenblad!$C$87="IC"),Rekenblad!E40,IF(AND(Rekenblad!$C$71=B77,Rekenblad!$C$87="II"),Rekenblad!F40,""))))</f>
        <v/>
      </c>
      <c r="D56" s="166" t="str">
        <f>IF(AND(Rekenblad!$C$71=B77,Rekenblad!$C$87="IA"),Rekenblad!G40,IF(AND(Rekenblad!$C$71=B77,Rekenblad!$C$87="IB"),Rekenblad!H40,IF(AND(Rekenblad!$C$71=B77,Rekenblad!$C$87="IC"),Rekenblad!I40,IF(AND(Rekenblad!$C$71=B77,Rekenblad!$C$87="II"),Rekenblad!J40,""))))</f>
        <v/>
      </c>
      <c r="E56" s="166" t="str">
        <f>IF(AND(Rekenblad!$C$71=B77,Rekenblad!$C$87="IA"),Rekenblad!K40,IF(AND(Rekenblad!$C$71=B77,Rekenblad!$C$87="IB"),Rekenblad!L40,IF(AND(Rekenblad!$C$71=B77,Rekenblad!$C$87="IC"),Rekenblad!M40,IF(AND(Rekenblad!$C$71=B77,Rekenblad!$C$87="II"),Rekenblad!N40,""))))</f>
        <v/>
      </c>
      <c r="F56" s="166" t="str">
        <f>IF(AND(Rekenblad!$C$71=B77,Rekenblad!$C$87="IA"),Rekenblad!O40,IF(AND(Rekenblad!$C$71=B77,Rekenblad!$C$87="IB"),Rekenblad!P40,IF(AND(Rekenblad!$C$71=B77,Rekenblad!$C$87="IC"),Rekenblad!Q40,IF(AND(Rekenblad!$C$71=B77,Rekenblad!$C$87="II"),Rekenblad!R40,""))))</f>
        <v/>
      </c>
    </row>
    <row r="57" spans="2:6" x14ac:dyDescent="0.2">
      <c r="B57" s="155">
        <f t="shared" si="3"/>
        <v>2030</v>
      </c>
      <c r="C57" s="166" t="str">
        <f>IF(AND(Rekenblad!$C$71=B78,Rekenblad!$C$87="IA"),Rekenblad!C41,IF(AND(Rekenblad!$C$71=B78,Rekenblad!$C$87="IB"),Rekenblad!D41,IF(AND(Rekenblad!$C$71=B78,Rekenblad!$C$87="IC"),Rekenblad!E41,IF(AND(Rekenblad!$C$71=B78,Rekenblad!$C$87="II"),Rekenblad!F41,""))))</f>
        <v/>
      </c>
      <c r="D57" s="166" t="str">
        <f>IF(AND(Rekenblad!$C$71=B78,Rekenblad!$C$87="IA"),Rekenblad!G41,IF(AND(Rekenblad!$C$71=B78,Rekenblad!$C$87="IB"),Rekenblad!H41,IF(AND(Rekenblad!$C$71=B78,Rekenblad!$C$87="IC"),Rekenblad!I41,IF(AND(Rekenblad!$C$71=B78,Rekenblad!$C$87="II"),Rekenblad!J41,""))))</f>
        <v/>
      </c>
      <c r="E57" s="166" t="str">
        <f>IF(AND(Rekenblad!$C$71=B78,Rekenblad!$C$87="IA"),Rekenblad!K41,IF(AND(Rekenblad!$C$71=B78,Rekenblad!$C$87="IB"),Rekenblad!L41,IF(AND(Rekenblad!$C$71=B78,Rekenblad!$C$87="IC"),Rekenblad!M41,IF(AND(Rekenblad!$C$71=B78,Rekenblad!$C$87="II"),Rekenblad!N41,""))))</f>
        <v/>
      </c>
      <c r="F57" s="166" t="str">
        <f>IF(AND(Rekenblad!$C$71=B78,Rekenblad!$C$87="IA"),Rekenblad!O41,IF(AND(Rekenblad!$C$71=B78,Rekenblad!$C$87="IB"),Rekenblad!P41,IF(AND(Rekenblad!$C$71=B78,Rekenblad!$C$87="IC"),Rekenblad!Q41,IF(AND(Rekenblad!$C$71=B78,Rekenblad!$C$87="II"),Rekenblad!R41,""))))</f>
        <v/>
      </c>
    </row>
    <row r="58" spans="2:6" x14ac:dyDescent="0.2">
      <c r="B58" s="155">
        <f t="shared" si="3"/>
        <v>2031</v>
      </c>
      <c r="C58" s="166" t="str">
        <f>IF(AND(Rekenblad!$C$71=B79,Rekenblad!$C$87="IA"),Rekenblad!C42,IF(AND(Rekenblad!$C$71=B79,Rekenblad!$C$87="IB"),Rekenblad!D42,IF(AND(Rekenblad!$C$71=B79,Rekenblad!$C$87="IC"),Rekenblad!E42,IF(AND(Rekenblad!$C$71=B79,Rekenblad!$C$87="II"),Rekenblad!F42,""))))</f>
        <v/>
      </c>
      <c r="D58" s="166" t="str">
        <f>IF(AND(Rekenblad!$C$71=B79,Rekenblad!$C$87="IA"),Rekenblad!G42,IF(AND(Rekenblad!$C$71=B79,Rekenblad!$C$87="IB"),Rekenblad!H42,IF(AND(Rekenblad!$C$71=B79,Rekenblad!$C$87="IC"),Rekenblad!I42,IF(AND(Rekenblad!$C$71=B79,Rekenblad!$C$87="II"),Rekenblad!J42,""))))</f>
        <v/>
      </c>
      <c r="E58" s="166" t="str">
        <f>IF(AND(Rekenblad!$C$71=B79,Rekenblad!$C$87="IA"),Rekenblad!K42,IF(AND(Rekenblad!$C$71=B79,Rekenblad!$C$87="IB"),Rekenblad!L42,IF(AND(Rekenblad!$C$71=B79,Rekenblad!$C$87="IC"),Rekenblad!M42,IF(AND(Rekenblad!$C$71=B79,Rekenblad!$C$87="II"),Rekenblad!N42,""))))</f>
        <v/>
      </c>
      <c r="F58" s="166" t="str">
        <f>IF(AND(Rekenblad!$C$71=B79,Rekenblad!$C$87="IA"),Rekenblad!O42,IF(AND(Rekenblad!$C$71=B79,Rekenblad!$C$87="IB"),Rekenblad!P42,IF(AND(Rekenblad!$C$71=B79,Rekenblad!$C$87="IC"),Rekenblad!Q42,IF(AND(Rekenblad!$C$71=B79,Rekenblad!$C$87="II"),Rekenblad!R42,""))))</f>
        <v/>
      </c>
    </row>
    <row r="59" spans="2:6" x14ac:dyDescent="0.2">
      <c r="B59" s="155">
        <f t="shared" si="3"/>
        <v>2032</v>
      </c>
      <c r="C59" s="166" t="str">
        <f>IF(AND(Rekenblad!$C$71=B80,Rekenblad!$C$87="IA"),Rekenblad!C43,IF(AND(Rekenblad!$C$71=B80,Rekenblad!$C$87="IB"),Rekenblad!D43,IF(AND(Rekenblad!$C$71=B80,Rekenblad!$C$87="IC"),Rekenblad!E43,IF(AND(Rekenblad!$C$71=B80,Rekenblad!$C$87="II"),Rekenblad!F43,""))))</f>
        <v/>
      </c>
      <c r="D59" s="166" t="str">
        <f>IF(AND(Rekenblad!$C$71=B80,Rekenblad!$C$87="IA"),Rekenblad!G43,IF(AND(Rekenblad!$C$71=B80,Rekenblad!$C$87="IB"),Rekenblad!H43,IF(AND(Rekenblad!$C$71=B80,Rekenblad!$C$87="IC"),Rekenblad!I43,IF(AND(Rekenblad!$C$71=B80,Rekenblad!$C$87="II"),Rekenblad!J43,""))))</f>
        <v/>
      </c>
      <c r="E59" s="166" t="str">
        <f>IF(AND(Rekenblad!$C$71=B80,Rekenblad!$C$87="IA"),Rekenblad!K43,IF(AND(Rekenblad!$C$71=B80,Rekenblad!$C$87="IB"),Rekenblad!L43,IF(AND(Rekenblad!$C$71=B80,Rekenblad!$C$87="IC"),Rekenblad!M43,IF(AND(Rekenblad!$C$71=B80,Rekenblad!$C$87="II"),Rekenblad!N43,""))))</f>
        <v/>
      </c>
      <c r="F59" s="166" t="str">
        <f>IF(AND(Rekenblad!$C$71=B80,Rekenblad!$C$87="IA"),Rekenblad!O43,IF(AND(Rekenblad!$C$71=B80,Rekenblad!$C$87="IB"),Rekenblad!P43,IF(AND(Rekenblad!$C$71=B80,Rekenblad!$C$87="IC"),Rekenblad!Q43,IF(AND(Rekenblad!$C$71=B80,Rekenblad!$C$87="II"),Rekenblad!R43,""))))</f>
        <v/>
      </c>
    </row>
    <row r="60" spans="2:6" x14ac:dyDescent="0.2">
      <c r="B60" s="155">
        <f t="shared" si="3"/>
        <v>2033</v>
      </c>
      <c r="C60" s="166" t="str">
        <f>IF(AND(Rekenblad!$C$71=B81,Rekenblad!$C$87="IA"),Rekenblad!C44,IF(AND(Rekenblad!$C$71=B81,Rekenblad!$C$87="IB"),Rekenblad!D44,IF(AND(Rekenblad!$C$71=B81,Rekenblad!$C$87="IC"),Rekenblad!E44,IF(AND(Rekenblad!$C$71=B81,Rekenblad!$C$87="II"),Rekenblad!F44,""))))</f>
        <v/>
      </c>
      <c r="D60" s="166" t="str">
        <f>IF(AND(Rekenblad!$C$71=B81,Rekenblad!$C$87="IA"),Rekenblad!G44,IF(AND(Rekenblad!$C$71=B81,Rekenblad!$C$87="IB"),Rekenblad!H44,IF(AND(Rekenblad!$C$71=B81,Rekenblad!$C$87="IC"),Rekenblad!I44,IF(AND(Rekenblad!$C$71=B81,Rekenblad!$C$87="II"),Rekenblad!J44,""))))</f>
        <v/>
      </c>
      <c r="E60" s="166" t="str">
        <f>IF(AND(Rekenblad!$C$71=B81,Rekenblad!$C$87="IA"),Rekenblad!K44,IF(AND(Rekenblad!$C$71=B81,Rekenblad!$C$87="IB"),Rekenblad!L44,IF(AND(Rekenblad!$C$71=B81,Rekenblad!$C$87="IC"),Rekenblad!M44,IF(AND(Rekenblad!$C$71=B81,Rekenblad!$C$87="II"),Rekenblad!N44,""))))</f>
        <v/>
      </c>
      <c r="F60" s="166" t="str">
        <f>IF(AND(Rekenblad!$C$71=B81,Rekenblad!$C$87="IA"),Rekenblad!O44,IF(AND(Rekenblad!$C$71=B81,Rekenblad!$C$87="IB"),Rekenblad!P44,IF(AND(Rekenblad!$C$71=B81,Rekenblad!$C$87="IC"),Rekenblad!Q44,IF(AND(Rekenblad!$C$71=B81,Rekenblad!$C$87="II"),Rekenblad!R44,""))))</f>
        <v/>
      </c>
    </row>
    <row r="61" spans="2:6" x14ac:dyDescent="0.2">
      <c r="B61" s="155">
        <f t="shared" si="3"/>
        <v>2034</v>
      </c>
      <c r="C61" s="166" t="str">
        <f>IF(AND(Rekenblad!$C$71=B82,Rekenblad!$C$87="IA"),Rekenblad!C45,IF(AND(Rekenblad!$C$71=B82,Rekenblad!$C$87="IB"),Rekenblad!D45,IF(AND(Rekenblad!$C$71=B82,Rekenblad!$C$87="IC"),Rekenblad!E45,IF(AND(Rekenblad!$C$71=B82,Rekenblad!$C$87="II"),Rekenblad!F45,""))))</f>
        <v/>
      </c>
      <c r="D61" s="166" t="str">
        <f>IF(AND(Rekenblad!$C$71=B82,Rekenblad!$C$87="IA"),Rekenblad!G45,IF(AND(Rekenblad!$C$71=B82,Rekenblad!$C$87="IB"),Rekenblad!H45,IF(AND(Rekenblad!$C$71=B82,Rekenblad!$C$87="IC"),Rekenblad!I45,IF(AND(Rekenblad!$C$71=B82,Rekenblad!$C$87="II"),Rekenblad!J45,""))))</f>
        <v/>
      </c>
      <c r="E61" s="166" t="str">
        <f>IF(AND(Rekenblad!$C$71=B82,Rekenblad!$C$87="IA"),Rekenblad!K45,IF(AND(Rekenblad!$C$71=B82,Rekenblad!$C$87="IB"),Rekenblad!L45,IF(AND(Rekenblad!$C$71=B82,Rekenblad!$C$87="IC"),Rekenblad!M45,IF(AND(Rekenblad!$C$71=B82,Rekenblad!$C$87="II"),Rekenblad!N45,""))))</f>
        <v/>
      </c>
      <c r="F61" s="166" t="str">
        <f>IF(AND(Rekenblad!$C$71=B82,Rekenblad!$C$87="IA"),Rekenblad!O45,IF(AND(Rekenblad!$C$71=B82,Rekenblad!$C$87="IB"),Rekenblad!P45,IF(AND(Rekenblad!$C$71=B82,Rekenblad!$C$87="IC"),Rekenblad!Q45,IF(AND(Rekenblad!$C$71=B82,Rekenblad!$C$87="II"),Rekenblad!R45,""))))</f>
        <v/>
      </c>
    </row>
    <row r="62" spans="2:6" ht="13.5" thickBot="1" x14ac:dyDescent="0.25">
      <c r="B62" s="160">
        <f t="shared" si="3"/>
        <v>2035</v>
      </c>
      <c r="C62" s="167" t="str">
        <f>IF(AND(Rekenblad!$C$71=B83,Rekenblad!$C$87="IA"),Rekenblad!C46,IF(AND(Rekenblad!$C$71=B83,Rekenblad!$C$87="IB"),Rekenblad!D46,IF(AND(Rekenblad!$C$71=B83,Rekenblad!$C$87="IC"),Rekenblad!E46,IF(AND(Rekenblad!$C$71=B83,Rekenblad!$C$87="II"),Rekenblad!F46,""))))</f>
        <v/>
      </c>
      <c r="D62" s="167" t="str">
        <f>IF(AND(Rekenblad!$C$71=B83,Rekenblad!$C$87="IA"),Rekenblad!G46,IF(AND(Rekenblad!$C$71=B83,Rekenblad!$C$87="IB"),Rekenblad!H46,IF(AND(Rekenblad!$C$71=B83,Rekenblad!$C$87="IC"),Rekenblad!I46,IF(AND(Rekenblad!$C$71=B83,Rekenblad!$C$87="II"),Rekenblad!J46,""))))</f>
        <v/>
      </c>
      <c r="E62" s="167" t="str">
        <f>IF(AND(Rekenblad!$C$71=B83,Rekenblad!$C$87="IA"),Rekenblad!K46,IF(AND(Rekenblad!$C$71=B83,Rekenblad!$C$87="IB"),Rekenblad!L46,IF(AND(Rekenblad!$C$71=B83,Rekenblad!$C$87="IC"),Rekenblad!M46,IF(AND(Rekenblad!$C$71=B83,Rekenblad!$C$87="II"),Rekenblad!N46,""))))</f>
        <v/>
      </c>
      <c r="F62" s="167" t="str">
        <f>IF(AND(Rekenblad!$C$71=B83,Rekenblad!$C$87="IA"),Rekenblad!O46,IF(AND(Rekenblad!$C$71=B83,Rekenblad!$C$87="IB"),Rekenblad!P46,IF(AND(Rekenblad!$C$71=B83,Rekenblad!$C$87="IC"),Rekenblad!Q46,IF(AND(Rekenblad!$C$71=B83,Rekenblad!$C$87="II"),Rekenblad!R46,""))))</f>
        <v/>
      </c>
    </row>
    <row r="64" spans="2:6" ht="13.5" thickBot="1" x14ac:dyDescent="0.25"/>
    <row r="65" spans="2:5" x14ac:dyDescent="0.2">
      <c r="B65" s="168" t="s">
        <v>39</v>
      </c>
      <c r="C65" s="221" t="s">
        <v>35</v>
      </c>
      <c r="D65" s="222"/>
      <c r="E65" s="169" t="str">
        <f>IF(OR(Rekenblad!$C$71=B72,Rekenblad!$C$71=B73,Rekenblad!$C$71=B74,Rekenblad!$C$71=B75,Rekenblad!$C$71=B76,Rekenblad!$C$71=B77,Rekenblad!$C$71=B78,Rekenblad!$C$71=B79,Rekenblad!$C$71=B80,Rekenblad!$C$71=B81,Rekenblad!$C$71=B82,Rekenblad!C71=B83),"OK","Onjuiste invoer, kies een jaar tussen 2019 tm 2030")</f>
        <v>OK</v>
      </c>
    </row>
    <row r="66" spans="2:5" x14ac:dyDescent="0.2">
      <c r="B66" s="170"/>
      <c r="C66" s="223" t="s">
        <v>40</v>
      </c>
      <c r="D66" s="224"/>
      <c r="E66" s="171" t="str">
        <f>IF(OR(Rekenblad!C87="IA",Rekenblad!C87="IB",Rekenblad!C87="IC",Rekenblad!C87="II"),"OK","Onjuiste invoer, kies 'Buitenweg algemeen', 'Stad minder congestie', 'Stad normaal', of 'Stad stagnerend'")</f>
        <v>OK</v>
      </c>
    </row>
    <row r="67" spans="2:5" ht="13.5" thickBot="1" x14ac:dyDescent="0.25">
      <c r="B67" s="172"/>
      <c r="C67" s="225" t="s">
        <v>36</v>
      </c>
      <c r="D67" s="226"/>
      <c r="E67" s="173" t="str">
        <f>IF(OR(Voorblad!D32&lt;0.97,Voorblad!D32&gt;1.02),"Onjuiste invoer, som groter of kleiner dan 1","OK")</f>
        <v>OK</v>
      </c>
    </row>
    <row r="69" spans="2:5" ht="13.5" thickBot="1" x14ac:dyDescent="0.25"/>
    <row r="70" spans="2:5" x14ac:dyDescent="0.2">
      <c r="B70" s="212" t="s">
        <v>59</v>
      </c>
      <c r="C70" s="213"/>
    </row>
    <row r="71" spans="2:5" x14ac:dyDescent="0.2">
      <c r="B71" s="174">
        <v>3</v>
      </c>
      <c r="C71" s="175">
        <f>INDEX(B72:B83,B71)</f>
        <v>2026</v>
      </c>
    </row>
    <row r="72" spans="2:5" x14ac:dyDescent="0.2">
      <c r="B72" s="176">
        <v>2024</v>
      </c>
      <c r="C72" s="177"/>
    </row>
    <row r="73" spans="2:5" x14ac:dyDescent="0.2">
      <c r="B73" s="176">
        <v>2025</v>
      </c>
      <c r="C73" s="177"/>
    </row>
    <row r="74" spans="2:5" x14ac:dyDescent="0.2">
      <c r="B74" s="176">
        <v>2026</v>
      </c>
      <c r="C74" s="177"/>
    </row>
    <row r="75" spans="2:5" x14ac:dyDescent="0.2">
      <c r="B75" s="176">
        <v>2027</v>
      </c>
      <c r="C75" s="177"/>
    </row>
    <row r="76" spans="2:5" x14ac:dyDescent="0.2">
      <c r="B76" s="176">
        <v>2028</v>
      </c>
      <c r="C76" s="177"/>
    </row>
    <row r="77" spans="2:5" x14ac:dyDescent="0.2">
      <c r="B77" s="176">
        <v>2029</v>
      </c>
      <c r="C77" s="177"/>
    </row>
    <row r="78" spans="2:5" x14ac:dyDescent="0.2">
      <c r="B78" s="176">
        <v>2030</v>
      </c>
      <c r="C78" s="177"/>
    </row>
    <row r="79" spans="2:5" x14ac:dyDescent="0.2">
      <c r="B79" s="176">
        <v>2031</v>
      </c>
      <c r="C79" s="177"/>
    </row>
    <row r="80" spans="2:5" x14ac:dyDescent="0.2">
      <c r="B80" s="176">
        <v>2032</v>
      </c>
      <c r="C80" s="177"/>
    </row>
    <row r="81" spans="2:4" x14ac:dyDescent="0.2">
      <c r="B81" s="176">
        <v>2033</v>
      </c>
      <c r="C81" s="177"/>
    </row>
    <row r="82" spans="2:4" x14ac:dyDescent="0.2">
      <c r="B82" s="176">
        <v>2034</v>
      </c>
      <c r="C82" s="177"/>
    </row>
    <row r="83" spans="2:4" ht="13.5" thickBot="1" x14ac:dyDescent="0.25">
      <c r="B83" s="178">
        <v>2035</v>
      </c>
      <c r="C83" s="179"/>
    </row>
    <row r="84" spans="2:4" x14ac:dyDescent="0.2">
      <c r="B84" s="180"/>
      <c r="C84" s="180"/>
    </row>
    <row r="85" spans="2:4" ht="13.5" thickBot="1" x14ac:dyDescent="0.25"/>
    <row r="86" spans="2:4" x14ac:dyDescent="0.2">
      <c r="B86" s="212" t="s">
        <v>60</v>
      </c>
      <c r="C86" s="213"/>
      <c r="D86" s="109" t="s">
        <v>96</v>
      </c>
    </row>
    <row r="87" spans="2:4" x14ac:dyDescent="0.2">
      <c r="B87" s="174">
        <v>1</v>
      </c>
      <c r="C87" s="175" t="str">
        <f>INDEX(C88:C91,B87)</f>
        <v>II</v>
      </c>
    </row>
    <row r="88" spans="2:4" x14ac:dyDescent="0.2">
      <c r="B88" s="181" t="s">
        <v>52</v>
      </c>
      <c r="C88" s="177" t="s">
        <v>68</v>
      </c>
      <c r="D88" s="180" t="s">
        <v>44</v>
      </c>
    </row>
    <row r="89" spans="2:4" x14ac:dyDescent="0.2">
      <c r="B89" s="182" t="s">
        <v>55</v>
      </c>
      <c r="C89" s="177" t="s">
        <v>67</v>
      </c>
      <c r="D89" s="180" t="s">
        <v>43</v>
      </c>
    </row>
    <row r="90" spans="2:4" x14ac:dyDescent="0.2">
      <c r="B90" s="182" t="s">
        <v>53</v>
      </c>
      <c r="C90" s="177" t="s">
        <v>66</v>
      </c>
      <c r="D90" s="180" t="s">
        <v>42</v>
      </c>
    </row>
    <row r="91" spans="2:4" ht="13.5" thickBot="1" x14ac:dyDescent="0.25">
      <c r="B91" s="183" t="s">
        <v>54</v>
      </c>
      <c r="C91" s="179" t="s">
        <v>65</v>
      </c>
      <c r="D91" s="180" t="s">
        <v>41</v>
      </c>
    </row>
  </sheetData>
  <sheetProtection algorithmName="SHA-512" hashValue="Utr1VTNMo2HvhrgE9quzBoSXF9MWc0Y0oY4hkMF7THffeDcbJI06PsWmFtcmN3pddf3fPXhEYbpS+FumlmL0OQ==" saltValue="Uay6z5Xy+QJ5t/KOepaMkw==" spinCount="100000" sheet="1" objects="1" scenarios="1"/>
  <mergeCells count="15">
    <mergeCell ref="G33:J33"/>
    <mergeCell ref="K33:N33"/>
    <mergeCell ref="G5:J5"/>
    <mergeCell ref="K5:N5"/>
    <mergeCell ref="O5:R5"/>
    <mergeCell ref="O33:R33"/>
    <mergeCell ref="B86:C86"/>
    <mergeCell ref="A5:B5"/>
    <mergeCell ref="C5:F5"/>
    <mergeCell ref="C33:F33"/>
    <mergeCell ref="B33:B34"/>
    <mergeCell ref="C65:D65"/>
    <mergeCell ref="C66:D66"/>
    <mergeCell ref="C67:D67"/>
    <mergeCell ref="B70:C70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70" fitToHeight="3" orientation="landscape" r:id="rId1"/>
  <headerFooter alignWithMargins="0"/>
  <rowBreaks count="1" manualBreakCount="1">
    <brk id="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T60"/>
  <sheetViews>
    <sheetView topLeftCell="A10" zoomScale="80" zoomScaleNormal="80" workbookViewId="0">
      <selection activeCell="Q41" sqref="Q41"/>
    </sheetView>
  </sheetViews>
  <sheetFormatPr defaultRowHeight="12.75" x14ac:dyDescent="0.2"/>
  <cols>
    <col min="1" max="1" width="19.42578125" customWidth="1"/>
    <col min="2" max="2" width="30.5703125" customWidth="1"/>
  </cols>
  <sheetData>
    <row r="1" spans="1:18" ht="18" x14ac:dyDescent="0.25">
      <c r="A1" s="53" t="s">
        <v>80</v>
      </c>
    </row>
    <row r="4" spans="1:18" ht="15.75" x14ac:dyDescent="0.25">
      <c r="A4" s="52" t="s">
        <v>109</v>
      </c>
      <c r="B4" s="105" t="s">
        <v>111</v>
      </c>
      <c r="G4" t="s">
        <v>112</v>
      </c>
    </row>
    <row r="5" spans="1:18" ht="16.5" thickBot="1" x14ac:dyDescent="0.3">
      <c r="A5" s="50" t="s">
        <v>64</v>
      </c>
      <c r="B5" s="7"/>
      <c r="F5" s="51"/>
      <c r="G5" s="51"/>
      <c r="L5" s="51"/>
      <c r="M5" s="51"/>
      <c r="N5" s="51"/>
    </row>
    <row r="6" spans="1:18" x14ac:dyDescent="0.2">
      <c r="A6" s="1" t="s">
        <v>8</v>
      </c>
      <c r="B6" s="2" t="s">
        <v>9</v>
      </c>
      <c r="C6" s="55" t="s">
        <v>69</v>
      </c>
      <c r="D6" s="56"/>
      <c r="E6" s="56"/>
      <c r="F6" s="57"/>
      <c r="G6" s="56" t="s">
        <v>105</v>
      </c>
      <c r="H6" s="56"/>
      <c r="I6" s="56"/>
      <c r="J6" s="56"/>
      <c r="K6" s="192" t="s">
        <v>70</v>
      </c>
      <c r="L6" s="56"/>
      <c r="M6" s="56"/>
      <c r="N6" s="57"/>
      <c r="O6" s="192" t="s">
        <v>104</v>
      </c>
      <c r="P6" s="56"/>
      <c r="Q6" s="56"/>
      <c r="R6" s="57"/>
    </row>
    <row r="7" spans="1:18" x14ac:dyDescent="0.2">
      <c r="A7" s="3"/>
      <c r="B7" s="4"/>
      <c r="C7" s="193"/>
      <c r="D7" s="51"/>
      <c r="E7" s="51"/>
      <c r="F7" s="59"/>
      <c r="I7" s="51"/>
      <c r="J7" s="51"/>
      <c r="K7" s="193"/>
      <c r="M7" s="60"/>
      <c r="N7" s="59"/>
      <c r="Q7" s="60"/>
      <c r="R7" s="59"/>
    </row>
    <row r="8" spans="1:18" x14ac:dyDescent="0.2">
      <c r="A8" s="3"/>
      <c r="B8" s="4"/>
      <c r="C8" s="58"/>
      <c r="D8" s="51"/>
      <c r="E8" s="51"/>
      <c r="F8" s="59"/>
      <c r="G8" s="51"/>
      <c r="H8" s="51"/>
      <c r="I8" s="51"/>
      <c r="J8" s="51"/>
      <c r="K8" s="58"/>
      <c r="L8" s="60"/>
      <c r="M8" s="60"/>
      <c r="N8" s="59"/>
      <c r="O8" s="58"/>
      <c r="P8" s="60"/>
      <c r="Q8" s="60"/>
      <c r="R8" s="59"/>
    </row>
    <row r="9" spans="1:18" ht="13.5" thickBot="1" x14ac:dyDescent="0.25">
      <c r="A9" s="5"/>
      <c r="B9" s="6"/>
      <c r="C9" s="61" t="s">
        <v>65</v>
      </c>
      <c r="D9" s="54" t="s">
        <v>66</v>
      </c>
      <c r="E9" s="54" t="s">
        <v>67</v>
      </c>
      <c r="F9" s="62" t="s">
        <v>68</v>
      </c>
      <c r="G9" s="61" t="s">
        <v>65</v>
      </c>
      <c r="H9" s="54" t="s">
        <v>66</v>
      </c>
      <c r="I9" s="54" t="s">
        <v>67</v>
      </c>
      <c r="J9" s="62" t="s">
        <v>68</v>
      </c>
      <c r="K9" s="61" t="s">
        <v>65</v>
      </c>
      <c r="L9" s="54" t="s">
        <v>66</v>
      </c>
      <c r="M9" s="54" t="s">
        <v>67</v>
      </c>
      <c r="N9" s="62" t="s">
        <v>68</v>
      </c>
      <c r="O9" s="61" t="s">
        <v>65</v>
      </c>
      <c r="P9" s="54" t="s">
        <v>66</v>
      </c>
      <c r="Q9" s="54" t="s">
        <v>67</v>
      </c>
      <c r="R9" s="62" t="s">
        <v>68</v>
      </c>
    </row>
    <row r="10" spans="1:18" x14ac:dyDescent="0.2">
      <c r="A10" s="66" t="s">
        <v>5</v>
      </c>
      <c r="B10" s="67" t="s">
        <v>77</v>
      </c>
      <c r="C10" s="68"/>
      <c r="D10" s="69"/>
      <c r="E10" s="69"/>
      <c r="F10" s="70"/>
      <c r="G10" s="69"/>
      <c r="H10" s="69"/>
      <c r="I10" s="69"/>
      <c r="J10" s="69"/>
      <c r="K10" s="68"/>
      <c r="L10" s="69"/>
      <c r="M10" s="69"/>
      <c r="N10" s="70"/>
      <c r="O10" s="196"/>
      <c r="P10" s="197"/>
      <c r="Q10" s="197"/>
      <c r="R10" s="198"/>
    </row>
    <row r="11" spans="1:18" ht="13.5" thickBot="1" x14ac:dyDescent="0.25">
      <c r="A11" s="71"/>
      <c r="B11" s="72" t="s">
        <v>10</v>
      </c>
      <c r="C11" s="73"/>
      <c r="D11" s="74"/>
      <c r="E11" s="74"/>
      <c r="F11" s="75"/>
      <c r="G11" s="74"/>
      <c r="H11" s="74"/>
      <c r="I11" s="74"/>
      <c r="J11" s="74"/>
      <c r="K11" s="73"/>
      <c r="L11" s="74"/>
      <c r="M11" s="74"/>
      <c r="N11" s="75"/>
      <c r="O11" s="199"/>
      <c r="P11" s="200"/>
      <c r="Q11" s="200"/>
      <c r="R11" s="201"/>
    </row>
    <row r="12" spans="1:18" ht="13.5" thickBot="1" x14ac:dyDescent="0.25">
      <c r="A12" s="72" t="s">
        <v>6</v>
      </c>
      <c r="B12" s="72" t="s">
        <v>10</v>
      </c>
      <c r="C12" s="73"/>
      <c r="D12" s="74"/>
      <c r="E12" s="74"/>
      <c r="F12" s="74"/>
      <c r="G12" s="73"/>
      <c r="H12" s="74"/>
      <c r="I12" s="74"/>
      <c r="J12" s="75"/>
      <c r="K12" s="74"/>
      <c r="L12" s="74"/>
      <c r="M12" s="74"/>
      <c r="N12" s="75"/>
      <c r="O12" s="200"/>
      <c r="P12" s="200"/>
      <c r="Q12" s="200"/>
      <c r="R12" s="201"/>
    </row>
    <row r="13" spans="1:18" x14ac:dyDescent="0.2">
      <c r="A13" s="76" t="s">
        <v>7</v>
      </c>
      <c r="B13" s="76" t="s">
        <v>10</v>
      </c>
      <c r="C13" s="68"/>
      <c r="D13" s="69"/>
      <c r="E13" s="69"/>
      <c r="F13" s="69"/>
      <c r="G13" s="68"/>
      <c r="H13" s="69"/>
      <c r="I13" s="69"/>
      <c r="J13" s="69"/>
      <c r="K13" s="68"/>
      <c r="L13" s="69"/>
      <c r="M13" s="69"/>
      <c r="N13" s="70"/>
      <c r="O13" s="196"/>
      <c r="P13" s="197"/>
      <c r="Q13" s="197"/>
      <c r="R13" s="198"/>
    </row>
    <row r="14" spans="1:18" x14ac:dyDescent="0.2">
      <c r="A14" s="76"/>
      <c r="B14" s="76" t="s">
        <v>11</v>
      </c>
      <c r="C14" s="77"/>
      <c r="D14" s="78"/>
      <c r="E14" s="78"/>
      <c r="F14" s="78"/>
      <c r="G14" s="77"/>
      <c r="H14" s="78"/>
      <c r="I14" s="78"/>
      <c r="J14" s="78"/>
      <c r="K14" s="77"/>
      <c r="L14" s="78"/>
      <c r="M14" s="78"/>
      <c r="N14" s="79"/>
      <c r="O14" s="202"/>
      <c r="P14" s="203"/>
      <c r="Q14" s="203"/>
      <c r="R14" s="204"/>
    </row>
    <row r="15" spans="1:18" ht="13.5" thickBot="1" x14ac:dyDescent="0.25">
      <c r="A15" s="76"/>
      <c r="B15" s="76" t="s">
        <v>12</v>
      </c>
      <c r="C15" s="73"/>
      <c r="D15" s="74"/>
      <c r="E15" s="74"/>
      <c r="F15" s="74"/>
      <c r="G15" s="73"/>
      <c r="H15" s="74"/>
      <c r="I15" s="74"/>
      <c r="J15" s="74"/>
      <c r="K15" s="73"/>
      <c r="L15" s="74"/>
      <c r="M15" s="74"/>
      <c r="N15" s="75"/>
      <c r="O15" s="199"/>
      <c r="P15" s="200"/>
      <c r="Q15" s="200"/>
      <c r="R15" s="201"/>
    </row>
    <row r="16" spans="1:18" x14ac:dyDescent="0.2">
      <c r="A16" s="67" t="s">
        <v>0</v>
      </c>
      <c r="B16" s="67" t="s">
        <v>10</v>
      </c>
      <c r="C16" s="77"/>
      <c r="D16" s="78"/>
      <c r="E16" s="78"/>
      <c r="F16" s="78"/>
      <c r="G16" s="77"/>
      <c r="H16" s="78"/>
      <c r="I16" s="78"/>
      <c r="J16" s="78"/>
      <c r="K16" s="77"/>
      <c r="L16" s="78"/>
      <c r="M16" s="78"/>
      <c r="N16" s="79"/>
      <c r="O16" s="202"/>
      <c r="P16" s="203"/>
      <c r="Q16" s="203"/>
      <c r="R16" s="204"/>
    </row>
    <row r="17" spans="1:20" x14ac:dyDescent="0.2">
      <c r="A17" s="76"/>
      <c r="B17" s="76" t="s">
        <v>11</v>
      </c>
      <c r="C17" s="77"/>
      <c r="D17" s="78"/>
      <c r="E17" s="78"/>
      <c r="F17" s="78"/>
      <c r="G17" s="77"/>
      <c r="H17" s="78"/>
      <c r="I17" s="78"/>
      <c r="J17" s="78"/>
      <c r="K17" s="77"/>
      <c r="L17" s="78"/>
      <c r="M17" s="78"/>
      <c r="N17" s="79"/>
      <c r="O17" s="202"/>
      <c r="P17" s="203"/>
      <c r="Q17" s="203"/>
      <c r="R17" s="204"/>
    </row>
    <row r="18" spans="1:20" x14ac:dyDescent="0.2">
      <c r="A18" s="76"/>
      <c r="B18" s="76" t="s">
        <v>12</v>
      </c>
      <c r="C18" s="77"/>
      <c r="D18" s="78"/>
      <c r="E18" s="78"/>
      <c r="F18" s="78"/>
      <c r="G18" s="77"/>
      <c r="H18" s="78"/>
      <c r="I18" s="78"/>
      <c r="J18" s="78"/>
      <c r="K18" s="77"/>
      <c r="L18" s="78"/>
      <c r="M18" s="78"/>
      <c r="N18" s="79"/>
      <c r="O18" s="202"/>
      <c r="P18" s="203"/>
      <c r="Q18" s="203"/>
      <c r="R18" s="204"/>
    </row>
    <row r="19" spans="1:20" ht="13.5" thickBot="1" x14ac:dyDescent="0.25">
      <c r="A19" s="72"/>
      <c r="B19" s="72" t="s">
        <v>13</v>
      </c>
      <c r="C19" s="77"/>
      <c r="D19" s="78"/>
      <c r="E19" s="78"/>
      <c r="F19" s="78"/>
      <c r="G19" s="77"/>
      <c r="H19" s="78"/>
      <c r="I19" s="78"/>
      <c r="J19" s="78"/>
      <c r="K19" s="77"/>
      <c r="L19" s="78"/>
      <c r="M19" s="78"/>
      <c r="N19" s="79"/>
      <c r="O19" s="202"/>
      <c r="P19" s="203"/>
      <c r="Q19" s="203"/>
      <c r="R19" s="204"/>
    </row>
    <row r="20" spans="1:20" x14ac:dyDescent="0.2">
      <c r="A20" s="67" t="s">
        <v>1</v>
      </c>
      <c r="B20" s="67" t="s">
        <v>14</v>
      </c>
      <c r="C20" s="68"/>
      <c r="D20" s="69"/>
      <c r="E20" s="69"/>
      <c r="F20" s="69"/>
      <c r="G20" s="68"/>
      <c r="H20" s="69"/>
      <c r="I20" s="69"/>
      <c r="J20" s="69"/>
      <c r="K20" s="68"/>
      <c r="L20" s="69"/>
      <c r="M20" s="69"/>
      <c r="N20" s="70"/>
      <c r="O20" s="196"/>
      <c r="P20" s="197"/>
      <c r="Q20" s="197"/>
      <c r="R20" s="198"/>
    </row>
    <row r="21" spans="1:20" x14ac:dyDescent="0.2">
      <c r="A21" s="76"/>
      <c r="B21" s="76" t="s">
        <v>15</v>
      </c>
      <c r="C21" s="77"/>
      <c r="D21" s="78"/>
      <c r="E21" s="78"/>
      <c r="F21" s="78"/>
      <c r="G21" s="77"/>
      <c r="H21" s="78"/>
      <c r="I21" s="78"/>
      <c r="J21" s="78"/>
      <c r="K21" s="77"/>
      <c r="L21" s="78"/>
      <c r="M21" s="78"/>
      <c r="N21" s="79"/>
      <c r="O21" s="202"/>
      <c r="P21" s="203"/>
      <c r="Q21" s="203"/>
      <c r="R21" s="204"/>
    </row>
    <row r="22" spans="1:20" ht="13.5" thickBot="1" x14ac:dyDescent="0.25">
      <c r="A22" s="72"/>
      <c r="B22" s="72" t="s">
        <v>18</v>
      </c>
      <c r="C22" s="73"/>
      <c r="D22" s="74"/>
      <c r="E22" s="74"/>
      <c r="F22" s="74"/>
      <c r="G22" s="73"/>
      <c r="H22" s="74"/>
      <c r="I22" s="74"/>
      <c r="J22" s="75"/>
      <c r="K22" s="74"/>
      <c r="L22" s="74"/>
      <c r="M22" s="74"/>
      <c r="N22" s="75"/>
      <c r="O22" s="200"/>
      <c r="P22" s="200"/>
      <c r="Q22" s="200"/>
      <c r="R22" s="201"/>
    </row>
    <row r="23" spans="1:20" x14ac:dyDescent="0.2">
      <c r="A23" s="67" t="s">
        <v>2</v>
      </c>
      <c r="B23" s="67" t="s">
        <v>14</v>
      </c>
      <c r="C23" s="77"/>
      <c r="D23" s="78"/>
      <c r="E23" s="78"/>
      <c r="F23" s="78"/>
      <c r="G23" s="77"/>
      <c r="H23" s="78"/>
      <c r="I23" s="78"/>
      <c r="J23" s="78"/>
      <c r="K23" s="77"/>
      <c r="L23" s="78"/>
      <c r="M23" s="78"/>
      <c r="N23" s="79"/>
      <c r="O23" s="202"/>
      <c r="P23" s="203"/>
      <c r="Q23" s="203"/>
      <c r="R23" s="204"/>
    </row>
    <row r="24" spans="1:20" ht="13.5" thickBot="1" x14ac:dyDescent="0.25">
      <c r="A24" s="76"/>
      <c r="B24" s="76" t="s">
        <v>15</v>
      </c>
      <c r="C24" s="77"/>
      <c r="D24" s="78"/>
      <c r="E24" s="78"/>
      <c r="F24" s="78"/>
      <c r="G24" s="77"/>
      <c r="H24" s="78"/>
      <c r="I24" s="78"/>
      <c r="J24" s="78"/>
      <c r="K24" s="77"/>
      <c r="L24" s="78"/>
      <c r="M24" s="78"/>
      <c r="N24" s="79"/>
      <c r="O24" s="202"/>
      <c r="P24" s="203"/>
      <c r="Q24" s="203"/>
      <c r="R24" s="204"/>
    </row>
    <row r="25" spans="1:20" x14ac:dyDescent="0.2">
      <c r="A25" s="67" t="s">
        <v>4</v>
      </c>
      <c r="B25" s="67" t="s">
        <v>16</v>
      </c>
      <c r="C25" s="68"/>
      <c r="D25" s="69"/>
      <c r="E25" s="69"/>
      <c r="F25" s="69"/>
      <c r="G25" s="68"/>
      <c r="H25" s="69"/>
      <c r="I25" s="69"/>
      <c r="J25" s="69"/>
      <c r="K25" s="68"/>
      <c r="L25" s="69"/>
      <c r="M25" s="69"/>
      <c r="N25" s="70"/>
      <c r="O25" s="196"/>
      <c r="P25" s="197"/>
      <c r="Q25" s="197"/>
      <c r="R25" s="198"/>
    </row>
    <row r="26" spans="1:20" x14ac:dyDescent="0.2">
      <c r="A26" s="76"/>
      <c r="B26" s="76" t="s">
        <v>17</v>
      </c>
      <c r="C26" s="77"/>
      <c r="D26" s="78"/>
      <c r="E26" s="78"/>
      <c r="F26" s="78"/>
      <c r="G26" s="77"/>
      <c r="H26" s="78"/>
      <c r="I26" s="78"/>
      <c r="J26" s="78"/>
      <c r="K26" s="77"/>
      <c r="L26" s="78"/>
      <c r="M26" s="78"/>
      <c r="N26" s="79"/>
      <c r="O26" s="202"/>
      <c r="P26" s="203"/>
      <c r="Q26" s="203"/>
      <c r="R26" s="204"/>
    </row>
    <row r="27" spans="1:20" ht="13.5" thickBot="1" x14ac:dyDescent="0.25">
      <c r="A27" s="76"/>
      <c r="B27" s="76" t="s">
        <v>18</v>
      </c>
      <c r="C27" s="73"/>
      <c r="D27" s="74"/>
      <c r="E27" s="74"/>
      <c r="F27" s="74"/>
      <c r="G27" s="73"/>
      <c r="H27" s="74"/>
      <c r="I27" s="74"/>
      <c r="J27" s="74"/>
      <c r="K27" s="73"/>
      <c r="L27" s="74"/>
      <c r="M27" s="74"/>
      <c r="N27" s="75"/>
      <c r="O27" s="199"/>
      <c r="P27" s="200"/>
      <c r="Q27" s="200"/>
      <c r="R27" s="201"/>
    </row>
    <row r="28" spans="1:20" x14ac:dyDescent="0.2">
      <c r="A28" s="80" t="s">
        <v>3</v>
      </c>
      <c r="B28" s="81" t="s">
        <v>10</v>
      </c>
      <c r="C28" s="69">
        <v>1.43</v>
      </c>
      <c r="D28" s="69">
        <v>0.72</v>
      </c>
      <c r="E28" s="69">
        <v>0.73</v>
      </c>
      <c r="F28" s="70">
        <v>0.61</v>
      </c>
      <c r="G28" s="69">
        <v>0.39</v>
      </c>
      <c r="H28" s="69">
        <v>0.24</v>
      </c>
      <c r="I28" s="69">
        <v>0.17</v>
      </c>
      <c r="J28" s="69">
        <v>0.15</v>
      </c>
      <c r="K28" s="68">
        <v>0.11</v>
      </c>
      <c r="L28" s="69">
        <v>0.11</v>
      </c>
      <c r="M28" s="69">
        <v>0.11</v>
      </c>
      <c r="N28" s="70">
        <v>0.06</v>
      </c>
      <c r="O28" s="196">
        <v>0.03</v>
      </c>
      <c r="P28" s="197">
        <v>0.03</v>
      </c>
      <c r="Q28" s="197">
        <v>0.03</v>
      </c>
      <c r="R28" s="198">
        <v>0.02</v>
      </c>
    </row>
    <row r="29" spans="1:20" ht="13.5" thickBot="1" x14ac:dyDescent="0.25">
      <c r="A29" s="82"/>
      <c r="B29" s="83" t="s">
        <v>73</v>
      </c>
      <c r="C29" s="74">
        <v>1.43</v>
      </c>
      <c r="D29" s="74">
        <v>0.72</v>
      </c>
      <c r="E29" s="74">
        <v>0.73</v>
      </c>
      <c r="F29" s="75">
        <v>0.61</v>
      </c>
      <c r="G29" s="74">
        <v>0.39</v>
      </c>
      <c r="H29" s="74">
        <v>0.24</v>
      </c>
      <c r="I29" s="74">
        <v>0.17</v>
      </c>
      <c r="J29" s="74">
        <v>0.15</v>
      </c>
      <c r="K29" s="73">
        <v>0.11</v>
      </c>
      <c r="L29" s="74">
        <v>0.11</v>
      </c>
      <c r="M29" s="74">
        <v>0.11</v>
      </c>
      <c r="N29" s="75">
        <v>0.06</v>
      </c>
      <c r="O29" s="199">
        <v>0.03</v>
      </c>
      <c r="P29" s="200">
        <v>0.03</v>
      </c>
      <c r="Q29" s="200">
        <v>0.03</v>
      </c>
      <c r="R29" s="201">
        <v>0.02</v>
      </c>
    </row>
    <row r="30" spans="1:20" ht="15" x14ac:dyDescent="0.25">
      <c r="A30" s="84" t="s">
        <v>72</v>
      </c>
      <c r="B30" s="85" t="s">
        <v>78</v>
      </c>
      <c r="C30" s="78">
        <v>0</v>
      </c>
      <c r="D30" s="78">
        <v>0</v>
      </c>
      <c r="E30" s="78">
        <v>0</v>
      </c>
      <c r="F30" s="79">
        <v>0</v>
      </c>
      <c r="G30" s="78">
        <v>0</v>
      </c>
      <c r="H30" s="78">
        <v>0</v>
      </c>
      <c r="I30" s="78">
        <v>0</v>
      </c>
      <c r="J30" s="78">
        <v>0</v>
      </c>
      <c r="K30" s="211">
        <v>8.2100000000000006E-2</v>
      </c>
      <c r="L30" s="211">
        <v>8.2100000000000006E-2</v>
      </c>
      <c r="M30" s="211">
        <v>8.2100000000000006E-2</v>
      </c>
      <c r="N30" s="211">
        <v>5.28E-2</v>
      </c>
      <c r="O30" s="211">
        <v>1.3599999999999999E-2</v>
      </c>
      <c r="P30" s="211">
        <v>1.3599999999999999E-2</v>
      </c>
      <c r="Q30" s="211">
        <v>1.3599999999999999E-2</v>
      </c>
      <c r="R30" s="211">
        <v>8.6999999999999994E-3</v>
      </c>
    </row>
    <row r="31" spans="1:20" ht="15.75" thickBot="1" x14ac:dyDescent="0.3">
      <c r="A31" s="82"/>
      <c r="B31" s="83" t="s">
        <v>79</v>
      </c>
      <c r="C31" s="73">
        <v>0</v>
      </c>
      <c r="D31" s="74">
        <v>0</v>
      </c>
      <c r="E31" s="74">
        <v>0</v>
      </c>
      <c r="F31" s="75">
        <v>0</v>
      </c>
      <c r="G31" s="74">
        <v>0</v>
      </c>
      <c r="H31" s="74">
        <v>0</v>
      </c>
      <c r="I31" s="74">
        <v>0</v>
      </c>
      <c r="J31" s="74">
        <v>0</v>
      </c>
      <c r="K31" s="211">
        <v>8.2100000000000006E-2</v>
      </c>
      <c r="L31" s="211">
        <v>8.2100000000000006E-2</v>
      </c>
      <c r="M31" s="211">
        <v>8.2100000000000006E-2</v>
      </c>
      <c r="N31" s="211">
        <v>5.28E-2</v>
      </c>
      <c r="O31" s="211">
        <v>1.3599999999999999E-2</v>
      </c>
      <c r="P31" s="211">
        <v>1.3599999999999999E-2</v>
      </c>
      <c r="Q31" s="211">
        <v>1.3599999999999999E-2</v>
      </c>
      <c r="R31" s="211">
        <v>8.6999999999999994E-3</v>
      </c>
      <c r="T31" t="s">
        <v>108</v>
      </c>
    </row>
    <row r="34" spans="1:17" ht="16.5" thickBot="1" x14ac:dyDescent="0.3">
      <c r="A34" s="52" t="s">
        <v>110</v>
      </c>
      <c r="B34" s="106" t="s">
        <v>94</v>
      </c>
    </row>
    <row r="35" spans="1:17" x14ac:dyDescent="0.2">
      <c r="A35" s="94" t="s">
        <v>90</v>
      </c>
      <c r="B35" s="95" t="s">
        <v>91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</row>
    <row r="36" spans="1:17" ht="13.5" thickBot="1" x14ac:dyDescent="0.25">
      <c r="A36" s="190" t="s">
        <v>92</v>
      </c>
      <c r="B36" s="191" t="s">
        <v>93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</row>
    <row r="37" spans="1:17" ht="13.5" thickBot="1" x14ac:dyDescent="0.25">
      <c r="A37" s="103"/>
      <c r="B37" s="104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</row>
    <row r="38" spans="1:17" x14ac:dyDescent="0.2">
      <c r="A38" s="94" t="s">
        <v>81</v>
      </c>
      <c r="B38" s="102" t="s">
        <v>82</v>
      </c>
      <c r="C38" s="230" t="s">
        <v>22</v>
      </c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2"/>
      <c r="O38" s="89"/>
    </row>
    <row r="39" spans="1:17" ht="13.5" thickBot="1" x14ac:dyDescent="0.25">
      <c r="A39" s="98"/>
      <c r="B39" s="99"/>
      <c r="C39" s="189">
        <v>2024</v>
      </c>
      <c r="D39" s="100">
        <v>2025</v>
      </c>
      <c r="E39" s="100">
        <v>2026</v>
      </c>
      <c r="F39" s="100">
        <v>2027</v>
      </c>
      <c r="G39" s="100">
        <v>2028</v>
      </c>
      <c r="H39" s="100">
        <v>2029</v>
      </c>
      <c r="I39" s="100">
        <v>2030</v>
      </c>
      <c r="J39" s="100">
        <v>2031</v>
      </c>
      <c r="K39" s="100">
        <v>2032</v>
      </c>
      <c r="L39" s="100">
        <v>2033</v>
      </c>
      <c r="M39" s="100">
        <v>2034</v>
      </c>
      <c r="N39" s="101">
        <v>2035</v>
      </c>
      <c r="O39" s="89"/>
    </row>
    <row r="40" spans="1:17" x14ac:dyDescent="0.2">
      <c r="A40" s="90" t="s">
        <v>83</v>
      </c>
      <c r="B40" s="91" t="s">
        <v>84</v>
      </c>
      <c r="C40" s="107">
        <v>0.35980000000000001</v>
      </c>
      <c r="D40" s="107">
        <v>0.21390000000000001</v>
      </c>
      <c r="E40" s="107">
        <v>0.21</v>
      </c>
      <c r="F40" s="207">
        <v>0.20599999999999999</v>
      </c>
      <c r="G40" s="207">
        <v>0.2021</v>
      </c>
      <c r="H40" s="207">
        <v>0.1981</v>
      </c>
      <c r="I40" s="207">
        <v>0.19420000000000001</v>
      </c>
      <c r="J40" s="207">
        <v>0.1913</v>
      </c>
      <c r="K40" s="207">
        <v>0.18840000000000001</v>
      </c>
      <c r="L40" s="207">
        <v>0.18540000000000001</v>
      </c>
      <c r="M40" s="207">
        <v>0.1825</v>
      </c>
      <c r="N40" s="208">
        <v>0.17960000000000001</v>
      </c>
      <c r="O40" s="89"/>
    </row>
    <row r="41" spans="1:17" x14ac:dyDescent="0.2">
      <c r="A41" s="96" t="s">
        <v>68</v>
      </c>
      <c r="B41" s="97" t="s">
        <v>26</v>
      </c>
      <c r="C41" s="108">
        <v>9.9699999999999997E-2</v>
      </c>
      <c r="D41" s="108">
        <v>6.5799999999999997E-2</v>
      </c>
      <c r="E41" s="108">
        <v>6.4699999999999994E-2</v>
      </c>
      <c r="F41" s="205">
        <v>6.3500000000000001E-2</v>
      </c>
      <c r="G41" s="205">
        <v>6.2399999999999997E-2</v>
      </c>
      <c r="H41" s="205">
        <v>6.1199999999999997E-2</v>
      </c>
      <c r="I41" s="205">
        <v>6.0100000000000001E-2</v>
      </c>
      <c r="J41" s="205">
        <v>5.6800000000000003E-2</v>
      </c>
      <c r="K41" s="205">
        <v>5.3499999999999999E-2</v>
      </c>
      <c r="L41" s="205">
        <v>5.0099999999999999E-2</v>
      </c>
      <c r="M41" s="205">
        <v>4.6800000000000001E-2</v>
      </c>
      <c r="N41" s="206">
        <v>4.3499999999999997E-2</v>
      </c>
      <c r="O41" s="89"/>
      <c r="Q41" t="s">
        <v>113</v>
      </c>
    </row>
    <row r="42" spans="1:17" x14ac:dyDescent="0.2">
      <c r="A42" s="96"/>
      <c r="B42" s="97" t="s">
        <v>25</v>
      </c>
      <c r="C42" s="108">
        <v>0.64700000000000002</v>
      </c>
      <c r="D42" s="108">
        <v>0.34849999999999998</v>
      </c>
      <c r="E42" s="108">
        <v>0.32269999999999999</v>
      </c>
      <c r="F42" s="205">
        <v>0.29699999999999999</v>
      </c>
      <c r="G42" s="205">
        <v>0.2712</v>
      </c>
      <c r="H42" s="205">
        <v>0.2455</v>
      </c>
      <c r="I42" s="205">
        <v>0.21970000000000001</v>
      </c>
      <c r="J42" s="205">
        <v>0.20200000000000001</v>
      </c>
      <c r="K42" s="205">
        <v>0.1842</v>
      </c>
      <c r="L42" s="205">
        <v>0.16650000000000001</v>
      </c>
      <c r="M42" s="205">
        <v>0.1487</v>
      </c>
      <c r="N42" s="206">
        <v>0.13100000000000001</v>
      </c>
      <c r="O42" s="89"/>
    </row>
    <row r="43" spans="1:17" x14ac:dyDescent="0.2">
      <c r="A43" s="96"/>
      <c r="B43" s="97" t="s">
        <v>85</v>
      </c>
      <c r="C43">
        <v>6.88E-2</v>
      </c>
      <c r="D43">
        <v>5.9299999999999999E-2</v>
      </c>
      <c r="E43">
        <v>5.8799999999999998E-2</v>
      </c>
      <c r="F43">
        <v>5.8299999999999998E-2</v>
      </c>
      <c r="G43">
        <v>5.79E-2</v>
      </c>
      <c r="H43">
        <v>5.74E-2</v>
      </c>
      <c r="I43">
        <v>5.6899999999999999E-2</v>
      </c>
      <c r="J43">
        <v>5.6599999999999998E-2</v>
      </c>
      <c r="K43">
        <v>5.6300000000000003E-2</v>
      </c>
      <c r="L43">
        <v>5.6099999999999997E-2</v>
      </c>
      <c r="M43">
        <v>5.5800000000000002E-2</v>
      </c>
      <c r="N43">
        <v>5.5500000000000001E-2</v>
      </c>
      <c r="O43" s="89"/>
    </row>
    <row r="44" spans="1:17" ht="13.5" thickBot="1" x14ac:dyDescent="0.25">
      <c r="A44" s="92"/>
      <c r="B44" s="93" t="s">
        <v>86</v>
      </c>
      <c r="C44">
        <v>2.4799999999999999E-2</v>
      </c>
      <c r="D44">
        <v>1.4999999999999999E-2</v>
      </c>
      <c r="E44">
        <v>1.4500000000000001E-2</v>
      </c>
      <c r="F44">
        <v>1.4E-2</v>
      </c>
      <c r="G44">
        <v>1.34E-2</v>
      </c>
      <c r="H44">
        <v>1.29E-2</v>
      </c>
      <c r="I44">
        <v>1.24E-2</v>
      </c>
      <c r="J44">
        <v>1.2200000000000001E-2</v>
      </c>
      <c r="K44">
        <v>1.1900000000000001E-2</v>
      </c>
      <c r="L44">
        <v>1.17E-2</v>
      </c>
      <c r="M44">
        <v>1.14E-2</v>
      </c>
      <c r="N44">
        <v>1.12E-2</v>
      </c>
      <c r="O44" s="89"/>
    </row>
    <row r="45" spans="1:17" x14ac:dyDescent="0.2">
      <c r="A45" s="90" t="s">
        <v>87</v>
      </c>
      <c r="B45" s="91" t="s">
        <v>84</v>
      </c>
      <c r="C45" s="107">
        <v>0.5484</v>
      </c>
      <c r="D45" s="107">
        <v>0.33210000000000001</v>
      </c>
      <c r="E45" s="107">
        <v>0.32819999999999999</v>
      </c>
      <c r="F45" s="207">
        <v>0.32440000000000002</v>
      </c>
      <c r="G45" s="207">
        <v>0.32050000000000001</v>
      </c>
      <c r="H45" s="207">
        <v>0.31669999999999998</v>
      </c>
      <c r="I45" s="207">
        <v>0.31280000000000002</v>
      </c>
      <c r="J45" s="207">
        <v>0.30719999999999997</v>
      </c>
      <c r="K45" s="207">
        <v>0.30149999999999999</v>
      </c>
      <c r="L45" s="207">
        <v>0.2959</v>
      </c>
      <c r="M45" s="207">
        <v>0.29020000000000001</v>
      </c>
      <c r="N45" s="208">
        <v>0.28460000000000002</v>
      </c>
      <c r="O45" s="89"/>
    </row>
    <row r="46" spans="1:17" x14ac:dyDescent="0.2">
      <c r="A46" s="96" t="s">
        <v>67</v>
      </c>
      <c r="B46" s="97" t="s">
        <v>26</v>
      </c>
      <c r="C46" s="108">
        <v>0.1187</v>
      </c>
      <c r="D46" s="108">
        <v>7.8700000000000006E-2</v>
      </c>
      <c r="E46" s="108">
        <v>7.7399999999999997E-2</v>
      </c>
      <c r="F46" s="205">
        <v>7.6100000000000001E-2</v>
      </c>
      <c r="G46" s="205">
        <v>7.4700000000000003E-2</v>
      </c>
      <c r="H46" s="205">
        <v>7.3400000000000007E-2</v>
      </c>
      <c r="I46" s="205">
        <v>7.2099999999999997E-2</v>
      </c>
      <c r="J46" s="205">
        <v>6.8099999999999994E-2</v>
      </c>
      <c r="K46" s="205">
        <v>6.4100000000000004E-2</v>
      </c>
      <c r="L46" s="205">
        <v>6.0100000000000001E-2</v>
      </c>
      <c r="M46" s="205">
        <v>5.6099999999999997E-2</v>
      </c>
      <c r="N46" s="206">
        <v>5.21E-2</v>
      </c>
      <c r="O46" s="89"/>
    </row>
    <row r="47" spans="1:17" x14ac:dyDescent="0.2">
      <c r="A47" s="96"/>
      <c r="B47" s="97" t="s">
        <v>25</v>
      </c>
      <c r="C47" s="108">
        <v>0.79720000000000002</v>
      </c>
      <c r="D47" s="108">
        <v>0.4284</v>
      </c>
      <c r="E47" s="108">
        <v>0.39550000000000002</v>
      </c>
      <c r="F47" s="205">
        <v>0.36249999999999999</v>
      </c>
      <c r="G47" s="205">
        <v>0.3296</v>
      </c>
      <c r="H47" s="205">
        <v>0.29659999999999997</v>
      </c>
      <c r="I47" s="205">
        <v>0.26369999999999999</v>
      </c>
      <c r="J47" s="205">
        <v>0.2424</v>
      </c>
      <c r="K47" s="205">
        <v>0.22109999999999999</v>
      </c>
      <c r="L47" s="205">
        <v>0.19969999999999999</v>
      </c>
      <c r="M47" s="205">
        <v>0.1784</v>
      </c>
      <c r="N47" s="206">
        <v>0.15709999999999999</v>
      </c>
      <c r="O47" s="89"/>
    </row>
    <row r="48" spans="1:17" x14ac:dyDescent="0.2">
      <c r="A48" s="96"/>
      <c r="B48" s="97" t="s">
        <v>85</v>
      </c>
      <c r="C48">
        <v>9.9699999999999997E-2</v>
      </c>
      <c r="D48">
        <v>8.7800000000000003E-2</v>
      </c>
      <c r="E48">
        <v>8.7400000000000005E-2</v>
      </c>
      <c r="F48">
        <v>8.6999999999999994E-2</v>
      </c>
      <c r="G48">
        <v>8.6499999999999994E-2</v>
      </c>
      <c r="H48">
        <v>8.6099999999999996E-2</v>
      </c>
      <c r="I48">
        <v>8.5699999999999998E-2</v>
      </c>
      <c r="J48">
        <v>8.48E-2</v>
      </c>
      <c r="K48">
        <v>8.3900000000000002E-2</v>
      </c>
      <c r="L48">
        <v>8.2900000000000001E-2</v>
      </c>
      <c r="M48">
        <v>8.2000000000000003E-2</v>
      </c>
      <c r="N48">
        <v>8.1100000000000005E-2</v>
      </c>
      <c r="O48" s="89"/>
    </row>
    <row r="49" spans="1:15" ht="13.5" thickBot="1" x14ac:dyDescent="0.25">
      <c r="A49" s="92"/>
      <c r="B49" s="93" t="s">
        <v>86</v>
      </c>
      <c r="C49">
        <v>2.92E-2</v>
      </c>
      <c r="D49">
        <v>2.2200000000000001E-2</v>
      </c>
      <c r="E49">
        <v>2.1899999999999999E-2</v>
      </c>
      <c r="F49">
        <v>2.1600000000000001E-2</v>
      </c>
      <c r="G49">
        <v>2.12E-2</v>
      </c>
      <c r="H49">
        <v>2.0899999999999998E-2</v>
      </c>
      <c r="I49">
        <v>2.06E-2</v>
      </c>
      <c r="J49">
        <v>2.01E-2</v>
      </c>
      <c r="K49">
        <v>1.9699999999999999E-2</v>
      </c>
      <c r="L49">
        <v>1.9199999999999998E-2</v>
      </c>
      <c r="M49">
        <v>1.8800000000000001E-2</v>
      </c>
      <c r="N49">
        <v>1.83E-2</v>
      </c>
      <c r="O49" s="89"/>
    </row>
    <row r="50" spans="1:15" x14ac:dyDescent="0.2">
      <c r="A50" s="90" t="s">
        <v>88</v>
      </c>
      <c r="B50" s="91" t="s">
        <v>84</v>
      </c>
      <c r="C50" s="107">
        <v>0.5484</v>
      </c>
      <c r="D50" s="107">
        <v>0.33210000000000001</v>
      </c>
      <c r="E50" s="107">
        <v>0.32819999999999999</v>
      </c>
      <c r="F50" s="207">
        <v>0.32440000000000002</v>
      </c>
      <c r="G50" s="207">
        <v>0.32050000000000001</v>
      </c>
      <c r="H50" s="207">
        <v>0.31669999999999998</v>
      </c>
      <c r="I50" s="207">
        <v>0.31280000000000002</v>
      </c>
      <c r="J50" s="207">
        <v>0.30719999999999997</v>
      </c>
      <c r="K50" s="207">
        <v>0.30149999999999999</v>
      </c>
      <c r="L50" s="207">
        <v>0.2959</v>
      </c>
      <c r="M50" s="207">
        <v>0.29020000000000001</v>
      </c>
      <c r="N50" s="208">
        <v>0.28460000000000002</v>
      </c>
      <c r="O50" s="89"/>
    </row>
    <row r="51" spans="1:15" x14ac:dyDescent="0.2">
      <c r="A51" s="96" t="s">
        <v>66</v>
      </c>
      <c r="B51" s="97" t="s">
        <v>26</v>
      </c>
      <c r="C51" s="108">
        <v>0.1396</v>
      </c>
      <c r="D51" s="108">
        <v>8.5800000000000001E-2</v>
      </c>
      <c r="E51" s="108">
        <v>8.3699999999999997E-2</v>
      </c>
      <c r="F51" s="205">
        <v>8.1699999999999995E-2</v>
      </c>
      <c r="G51" s="205">
        <v>7.9600000000000004E-2</v>
      </c>
      <c r="H51" s="205">
        <v>7.7600000000000002E-2</v>
      </c>
      <c r="I51" s="205">
        <v>7.5499999999999998E-2</v>
      </c>
      <c r="J51" s="205">
        <v>7.1599999999999997E-2</v>
      </c>
      <c r="K51" s="205">
        <v>6.7599999999999993E-2</v>
      </c>
      <c r="L51" s="205">
        <v>6.3700000000000007E-2</v>
      </c>
      <c r="M51" s="205">
        <v>5.9700000000000003E-2</v>
      </c>
      <c r="N51" s="206">
        <v>5.5800000000000002E-2</v>
      </c>
      <c r="O51" s="89"/>
    </row>
    <row r="52" spans="1:15" x14ac:dyDescent="0.2">
      <c r="A52" s="96"/>
      <c r="B52" s="97" t="s">
        <v>25</v>
      </c>
      <c r="C52" s="108">
        <v>1</v>
      </c>
      <c r="D52" s="108">
        <v>0.49399999999999999</v>
      </c>
      <c r="E52" s="108">
        <v>0.4496</v>
      </c>
      <c r="F52" s="205">
        <v>0.4052</v>
      </c>
      <c r="G52" s="205">
        <v>0.36070000000000002</v>
      </c>
      <c r="H52" s="205">
        <v>0.31630000000000003</v>
      </c>
      <c r="I52" s="205">
        <v>0.27189999999999998</v>
      </c>
      <c r="J52" s="205">
        <v>0.25030000000000002</v>
      </c>
      <c r="K52" s="205">
        <v>0.22869999999999999</v>
      </c>
      <c r="L52" s="205">
        <v>0.20710000000000001</v>
      </c>
      <c r="M52" s="205">
        <v>0.1855</v>
      </c>
      <c r="N52" s="206">
        <v>0.16389999999999999</v>
      </c>
      <c r="O52" s="89"/>
    </row>
    <row r="53" spans="1:15" x14ac:dyDescent="0.2">
      <c r="A53" s="96"/>
      <c r="B53" s="97" t="s">
        <v>85</v>
      </c>
      <c r="C53">
        <v>0.1066</v>
      </c>
      <c r="D53">
        <v>8.9399999999999993E-2</v>
      </c>
      <c r="E53">
        <v>8.8700000000000001E-2</v>
      </c>
      <c r="F53">
        <v>8.7999999999999995E-2</v>
      </c>
      <c r="G53">
        <v>8.72E-2</v>
      </c>
      <c r="H53">
        <v>8.6499999999999994E-2</v>
      </c>
      <c r="I53">
        <v>8.5800000000000001E-2</v>
      </c>
      <c r="J53">
        <v>8.4900000000000003E-2</v>
      </c>
      <c r="K53">
        <v>8.3900000000000002E-2</v>
      </c>
      <c r="L53">
        <v>8.3000000000000004E-2</v>
      </c>
      <c r="M53">
        <v>8.2000000000000003E-2</v>
      </c>
      <c r="N53">
        <v>8.1100000000000005E-2</v>
      </c>
      <c r="O53" s="89"/>
    </row>
    <row r="54" spans="1:15" ht="13.5" thickBot="1" x14ac:dyDescent="0.25">
      <c r="A54" s="92"/>
      <c r="B54" s="93" t="s">
        <v>86</v>
      </c>
      <c r="C54">
        <v>3.61E-2</v>
      </c>
      <c r="D54">
        <v>2.3800000000000002E-2</v>
      </c>
      <c r="E54">
        <v>2.3199999999999998E-2</v>
      </c>
      <c r="F54">
        <v>2.2499999999999999E-2</v>
      </c>
      <c r="G54">
        <v>2.1899999999999999E-2</v>
      </c>
      <c r="H54">
        <v>2.12E-2</v>
      </c>
      <c r="I54">
        <v>2.06E-2</v>
      </c>
      <c r="J54">
        <v>2.01E-2</v>
      </c>
      <c r="K54">
        <v>1.9699999999999999E-2</v>
      </c>
      <c r="L54">
        <v>1.9199999999999998E-2</v>
      </c>
      <c r="M54">
        <v>1.8800000000000001E-2</v>
      </c>
      <c r="N54">
        <v>1.83E-2</v>
      </c>
      <c r="O54" s="89"/>
    </row>
    <row r="55" spans="1:15" x14ac:dyDescent="0.2">
      <c r="A55" s="90" t="s">
        <v>89</v>
      </c>
      <c r="B55" s="91" t="s">
        <v>84</v>
      </c>
      <c r="C55" s="107">
        <v>0.5484</v>
      </c>
      <c r="D55" s="107">
        <v>0.33210000000000001</v>
      </c>
      <c r="E55" s="107">
        <v>0.32819999999999999</v>
      </c>
      <c r="F55" s="207">
        <v>0.32440000000000002</v>
      </c>
      <c r="G55" s="207">
        <v>0.32050000000000001</v>
      </c>
      <c r="H55" s="207">
        <v>0.31669999999999998</v>
      </c>
      <c r="I55" s="207">
        <v>0.31280000000000002</v>
      </c>
      <c r="J55" s="207">
        <v>0.30719999999999997</v>
      </c>
      <c r="K55" s="207">
        <v>0.30149999999999999</v>
      </c>
      <c r="L55" s="207">
        <v>0.2959</v>
      </c>
      <c r="M55" s="207">
        <v>0.29020000000000001</v>
      </c>
      <c r="N55" s="208">
        <v>0.28460000000000002</v>
      </c>
      <c r="O55" s="89"/>
    </row>
    <row r="56" spans="1:15" x14ac:dyDescent="0.2">
      <c r="A56" s="96" t="s">
        <v>65</v>
      </c>
      <c r="B56" s="97" t="s">
        <v>26</v>
      </c>
      <c r="C56" s="108">
        <v>0.24829999999999999</v>
      </c>
      <c r="D56" s="108">
        <v>0.16039999999999999</v>
      </c>
      <c r="E56" s="108">
        <v>0.1573</v>
      </c>
      <c r="F56" s="205">
        <v>0.1542</v>
      </c>
      <c r="G56" s="205">
        <v>0.15110000000000001</v>
      </c>
      <c r="H56" s="205">
        <v>0.14799999999999999</v>
      </c>
      <c r="I56" s="205">
        <v>0.1449</v>
      </c>
      <c r="J56" s="205">
        <v>0.13700000000000001</v>
      </c>
      <c r="K56" s="205">
        <v>0.12909999999999999</v>
      </c>
      <c r="L56" s="205">
        <v>0.12130000000000001</v>
      </c>
      <c r="M56" s="205">
        <v>0.1134</v>
      </c>
      <c r="N56" s="206">
        <v>0.1055</v>
      </c>
      <c r="O56" s="89"/>
    </row>
    <row r="57" spans="1:15" x14ac:dyDescent="0.2">
      <c r="A57" s="96"/>
      <c r="B57" s="97" t="s">
        <v>25</v>
      </c>
      <c r="C57" s="108">
        <v>1.7074</v>
      </c>
      <c r="D57" s="108">
        <v>0.88980000000000004</v>
      </c>
      <c r="E57" s="108">
        <v>0.81730000000000003</v>
      </c>
      <c r="F57" s="205">
        <v>0.74480000000000002</v>
      </c>
      <c r="G57" s="205">
        <v>0.67220000000000002</v>
      </c>
      <c r="H57" s="205">
        <v>0.59970000000000001</v>
      </c>
      <c r="I57" s="205">
        <v>0.5272</v>
      </c>
      <c r="J57" s="205">
        <v>0.48480000000000001</v>
      </c>
      <c r="K57" s="205">
        <v>0.4425</v>
      </c>
      <c r="L57" s="205">
        <v>0.40010000000000001</v>
      </c>
      <c r="M57" s="205">
        <v>0.35780000000000001</v>
      </c>
      <c r="N57" s="206">
        <v>0.31540000000000001</v>
      </c>
      <c r="O57" s="89"/>
    </row>
    <row r="58" spans="1:15" x14ac:dyDescent="0.2">
      <c r="A58" s="96"/>
      <c r="B58" s="97" t="s">
        <v>85</v>
      </c>
      <c r="C58">
        <v>0.1221</v>
      </c>
      <c r="D58">
        <v>9.2899999999999996E-2</v>
      </c>
      <c r="E58">
        <v>9.1499999999999998E-2</v>
      </c>
      <c r="F58">
        <v>9.01E-2</v>
      </c>
      <c r="G58">
        <v>8.8599999999999998E-2</v>
      </c>
      <c r="H58">
        <v>8.72E-2</v>
      </c>
      <c r="I58">
        <v>8.5800000000000001E-2</v>
      </c>
      <c r="J58">
        <v>8.4900000000000003E-2</v>
      </c>
      <c r="K58">
        <v>8.3900000000000002E-2</v>
      </c>
      <c r="L58">
        <v>8.3000000000000004E-2</v>
      </c>
      <c r="M58">
        <v>8.2000000000000003E-2</v>
      </c>
      <c r="N58">
        <v>8.1100000000000005E-2</v>
      </c>
      <c r="O58" s="89"/>
    </row>
    <row r="59" spans="1:15" ht="13.5" thickBot="1" x14ac:dyDescent="0.25">
      <c r="A59" s="92"/>
      <c r="B59" s="93" t="s">
        <v>86</v>
      </c>
      <c r="C59">
        <v>5.1700000000000003E-2</v>
      </c>
      <c r="D59">
        <v>2.7300000000000001E-2</v>
      </c>
      <c r="E59">
        <v>2.5999999999999999E-2</v>
      </c>
      <c r="F59">
        <v>2.47E-2</v>
      </c>
      <c r="G59">
        <v>2.3300000000000001E-2</v>
      </c>
      <c r="H59">
        <v>2.1999999999999999E-2</v>
      </c>
      <c r="I59">
        <v>2.07E-2</v>
      </c>
      <c r="J59">
        <v>2.0199999999999999E-2</v>
      </c>
      <c r="K59">
        <v>1.9699999999999999E-2</v>
      </c>
      <c r="L59">
        <v>1.9300000000000001E-2</v>
      </c>
      <c r="M59">
        <v>1.8800000000000001E-2</v>
      </c>
      <c r="N59">
        <v>1.83E-2</v>
      </c>
      <c r="O59" s="89"/>
    </row>
    <row r="60" spans="1:15" x14ac:dyDescent="0.2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</row>
  </sheetData>
  <mergeCells count="1">
    <mergeCell ref="C38:N3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Voorblad</vt:lpstr>
      <vt:lpstr>Rekenblad</vt:lpstr>
      <vt:lpstr>Brondata</vt:lpstr>
      <vt:lpstr>Voorblad!Afdrukbereik</vt:lpstr>
    </vt:vector>
  </TitlesOfParts>
  <Company>TNO Industie &amp; Techniek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Bussenknop</dc:title>
  <dc:creator>Hans Groot Wassink;InfoMil</dc:creator>
  <cp:lastModifiedBy>Coolen, Marlo (RWS WVL)</cp:lastModifiedBy>
  <cp:lastPrinted>2009-01-28T11:24:57Z</cp:lastPrinted>
  <dcterms:created xsi:type="dcterms:W3CDTF">2008-01-07T13:16:08Z</dcterms:created>
  <dcterms:modified xsi:type="dcterms:W3CDTF">2026-05-11T11:36:33Z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1862625212</vt:i4>
  </property>
  <property fmtid="{D5CDD505-2E9C-101B-9397-08002B2CF9AE}" pid="3" name="_EmailSubject">
    <vt:lpwstr/>
  </property>
  <property fmtid="{D5CDD505-2E9C-101B-9397-08002B2CF9AE}" pid="4" name="_AuthorEmail">
    <vt:lpwstr>Grootwassink@infomil.nl</vt:lpwstr>
  </property>
  <property fmtid="{D5CDD505-2E9C-101B-9397-08002B2CF9AE}" pid="5" name="_AuthorEmailDisplayName">
    <vt:lpwstr>Groot Wassink, Hans</vt:lpwstr>
  </property>
  <property fmtid="{D5CDD505-2E9C-101B-9397-08002B2CF9AE}" pid="6" name="_ReviewingToolsShownOnce">
    <vt:lpwstr/>
  </property>
  <property fmtid="{D5CDD505-2E9C-101B-9397-08002B2CF9AE}" pid="7" name="BExAnalyzer_OldName">
    <vt:lpwstr>Bussenknop 2022 -ww - april 2022.xlsx</vt:lpwstr>
  </property>
</Properties>
</file>