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580" yWindow="-90" windowWidth="12465" windowHeight="12300"/>
  </bookViews>
  <sheets>
    <sheet name="Voorblad" sheetId="20" r:id="rId1"/>
    <sheet name="Rekenblad" sheetId="19" state="hidden" r:id="rId2"/>
    <sheet name="Brondata" sheetId="21" state="hidden" r:id="rId3"/>
  </sheets>
  <definedNames>
    <definedName name="_xlnm.Print_Area" localSheetId="0">Voorblad!$B$2:$F$39</definedName>
  </definedNames>
  <calcPr calcId="145621"/>
</workbook>
</file>

<file path=xl/calcChain.xml><?xml version="1.0" encoding="utf-8"?>
<calcChain xmlns="http://schemas.openxmlformats.org/spreadsheetml/2006/main">
  <c r="E128" i="19" l="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B125" i="19" l="1"/>
  <c r="B124" i="19"/>
  <c r="B123" i="19"/>
  <c r="B118" i="19"/>
  <c r="B117" i="19"/>
  <c r="B116" i="19"/>
  <c r="T31" i="21" l="1"/>
  <c r="AF31" i="21" l="1"/>
  <c r="X31" i="21"/>
  <c r="AB31" i="21"/>
  <c r="U31" i="21"/>
  <c r="Y31" i="21"/>
  <c r="AC31" i="21"/>
  <c r="V31" i="21"/>
  <c r="Z31" i="21"/>
  <c r="AD31" i="21"/>
  <c r="W31" i="21"/>
  <c r="AA31" i="21"/>
  <c r="AE31" i="21"/>
  <c r="E35" i="20" l="1"/>
  <c r="C31" i="21"/>
  <c r="C78" i="19"/>
  <c r="D78" i="19"/>
  <c r="E78" i="19"/>
  <c r="F78" i="19"/>
  <c r="G78" i="19"/>
  <c r="H78" i="19"/>
  <c r="I78" i="19"/>
  <c r="J78" i="19"/>
  <c r="K78" i="19"/>
  <c r="L78" i="19"/>
  <c r="M78" i="19"/>
  <c r="N78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C80" i="19"/>
  <c r="D80" i="19"/>
  <c r="E80" i="19"/>
  <c r="F80" i="19"/>
  <c r="G80" i="19"/>
  <c r="H80" i="19"/>
  <c r="I80" i="19"/>
  <c r="J80" i="19"/>
  <c r="K80" i="19"/>
  <c r="L80" i="19"/>
  <c r="M80" i="19"/>
  <c r="N80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C5" i="19"/>
  <c r="D5" i="19"/>
  <c r="E5" i="19"/>
  <c r="F5" i="19"/>
  <c r="G5" i="19"/>
  <c r="H5" i="19"/>
  <c r="I5" i="19"/>
  <c r="J5" i="19"/>
  <c r="K5" i="19"/>
  <c r="L5" i="19"/>
  <c r="M5" i="19"/>
  <c r="N5" i="19"/>
  <c r="C6" i="19"/>
  <c r="D6" i="19"/>
  <c r="E6" i="19"/>
  <c r="F6" i="19"/>
  <c r="G6" i="19"/>
  <c r="H6" i="19"/>
  <c r="I6" i="19"/>
  <c r="J6" i="19"/>
  <c r="K6" i="19"/>
  <c r="L6" i="19"/>
  <c r="M6" i="19"/>
  <c r="N6" i="19"/>
  <c r="C93" i="21"/>
  <c r="O93" i="21"/>
  <c r="N93" i="21"/>
  <c r="M93" i="21"/>
  <c r="L93" i="21"/>
  <c r="K93" i="21"/>
  <c r="J93" i="21"/>
  <c r="I93" i="21"/>
  <c r="H93" i="21"/>
  <c r="G93" i="21"/>
  <c r="F93" i="21"/>
  <c r="E93" i="21"/>
  <c r="D93" i="21"/>
  <c r="C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134" i="19" l="1"/>
  <c r="C141" i="19"/>
  <c r="N61" i="19"/>
  <c r="N62" i="19"/>
  <c r="N63" i="19"/>
  <c r="N64" i="19"/>
  <c r="N65" i="19"/>
  <c r="N66" i="19"/>
  <c r="N67" i="19"/>
  <c r="N68" i="19"/>
  <c r="N69" i="19"/>
  <c r="N70" i="19"/>
  <c r="N71" i="19"/>
  <c r="N72" i="19"/>
  <c r="N73" i="19"/>
  <c r="N74" i="19"/>
  <c r="N75" i="19"/>
  <c r="N76" i="19"/>
  <c r="N77" i="19"/>
  <c r="L61" i="19"/>
  <c r="L62" i="19"/>
  <c r="L63" i="19"/>
  <c r="L64" i="19"/>
  <c r="L65" i="19"/>
  <c r="L66" i="19"/>
  <c r="L67" i="19"/>
  <c r="L68" i="19"/>
  <c r="L69" i="19"/>
  <c r="L70" i="19"/>
  <c r="L71" i="19"/>
  <c r="L72" i="19"/>
  <c r="L73" i="19"/>
  <c r="L74" i="19"/>
  <c r="L75" i="19"/>
  <c r="L76" i="19"/>
  <c r="L77" i="19"/>
  <c r="N7" i="19"/>
  <c r="N8" i="19"/>
  <c r="N9" i="19"/>
  <c r="N10" i="19"/>
  <c r="N11" i="19"/>
  <c r="N12" i="19"/>
  <c r="N13" i="19"/>
  <c r="N14" i="19"/>
  <c r="N15" i="19"/>
  <c r="N16" i="19"/>
  <c r="N17" i="19"/>
  <c r="N18" i="19"/>
  <c r="N19" i="19"/>
  <c r="N20" i="19"/>
  <c r="N21" i="19"/>
  <c r="N22" i="19"/>
  <c r="N23" i="19"/>
  <c r="L7" i="19"/>
  <c r="L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N34" i="19"/>
  <c r="N35" i="19"/>
  <c r="N36" i="19"/>
  <c r="N37" i="19"/>
  <c r="N38" i="19"/>
  <c r="N39" i="19"/>
  <c r="N40" i="19"/>
  <c r="N41" i="19"/>
  <c r="N42" i="19"/>
  <c r="N43" i="19"/>
  <c r="N44" i="19"/>
  <c r="N45" i="19"/>
  <c r="N46" i="19"/>
  <c r="N47" i="19"/>
  <c r="N48" i="19"/>
  <c r="N49" i="19"/>
  <c r="N50" i="19"/>
  <c r="J61" i="19"/>
  <c r="J62" i="19"/>
  <c r="J63" i="19"/>
  <c r="J64" i="19"/>
  <c r="J65" i="19"/>
  <c r="J66" i="19"/>
  <c r="J67" i="19"/>
  <c r="J68" i="19"/>
  <c r="J69" i="19"/>
  <c r="J70" i="19"/>
  <c r="J71" i="19"/>
  <c r="J72" i="19"/>
  <c r="J73" i="19"/>
  <c r="J74" i="19"/>
  <c r="J75" i="19"/>
  <c r="J76" i="19"/>
  <c r="J77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F61" i="19"/>
  <c r="F62" i="19"/>
  <c r="F63" i="19"/>
  <c r="F64" i="19"/>
  <c r="F65" i="19"/>
  <c r="F66" i="19"/>
  <c r="F67" i="19"/>
  <c r="F68" i="19"/>
  <c r="F69" i="19"/>
  <c r="F70" i="19"/>
  <c r="F71" i="19"/>
  <c r="F72" i="19"/>
  <c r="F73" i="19"/>
  <c r="F74" i="19"/>
  <c r="F75" i="19"/>
  <c r="F76" i="19"/>
  <c r="F77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M61" i="19"/>
  <c r="M62" i="19"/>
  <c r="M63" i="19"/>
  <c r="M64" i="19"/>
  <c r="M65" i="19"/>
  <c r="M66" i="19"/>
  <c r="M67" i="19"/>
  <c r="M68" i="19"/>
  <c r="M69" i="19"/>
  <c r="M70" i="19"/>
  <c r="M71" i="19"/>
  <c r="M72" i="19"/>
  <c r="M73" i="19"/>
  <c r="M74" i="19"/>
  <c r="M75" i="19"/>
  <c r="M76" i="19"/>
  <c r="M77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3" i="19"/>
  <c r="K74" i="19"/>
  <c r="K75" i="19"/>
  <c r="K76" i="19"/>
  <c r="K77" i="19"/>
  <c r="I61" i="19"/>
  <c r="I62" i="19"/>
  <c r="I63" i="19"/>
  <c r="I64" i="19"/>
  <c r="I65" i="19"/>
  <c r="I66" i="19"/>
  <c r="I67" i="19"/>
  <c r="I68" i="19"/>
  <c r="I69" i="19"/>
  <c r="I70" i="19"/>
  <c r="I71" i="19"/>
  <c r="I72" i="19"/>
  <c r="I73" i="19"/>
  <c r="I74" i="19"/>
  <c r="I75" i="19"/>
  <c r="I76" i="19"/>
  <c r="I77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M7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L34" i="19"/>
  <c r="L35" i="19"/>
  <c r="L36" i="19"/>
  <c r="L37" i="19"/>
  <c r="L38" i="19"/>
  <c r="L39" i="19"/>
  <c r="L40" i="19"/>
  <c r="L41" i="19"/>
  <c r="L42" i="19"/>
  <c r="L43" i="19"/>
  <c r="L44" i="19"/>
  <c r="L45" i="19"/>
  <c r="L46" i="19"/>
  <c r="L47" i="19"/>
  <c r="L48" i="19"/>
  <c r="L49" i="19"/>
  <c r="L50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E130" i="19"/>
  <c r="F35" i="20" s="1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34" i="19"/>
  <c r="C35" i="19"/>
  <c r="G35" i="19"/>
  <c r="I35" i="19"/>
  <c r="K35" i="19"/>
  <c r="M35" i="19"/>
  <c r="C36" i="19"/>
  <c r="G36" i="19"/>
  <c r="I36" i="19"/>
  <c r="K36" i="19"/>
  <c r="M36" i="19"/>
  <c r="C37" i="19"/>
  <c r="G37" i="19"/>
  <c r="I37" i="19"/>
  <c r="K37" i="19"/>
  <c r="M37" i="19"/>
  <c r="C38" i="19"/>
  <c r="G38" i="19"/>
  <c r="I38" i="19"/>
  <c r="K38" i="19"/>
  <c r="M38" i="19"/>
  <c r="C39" i="19"/>
  <c r="G39" i="19"/>
  <c r="I39" i="19"/>
  <c r="K39" i="19"/>
  <c r="M39" i="19"/>
  <c r="C40" i="19"/>
  <c r="G40" i="19"/>
  <c r="I40" i="19"/>
  <c r="K40" i="19"/>
  <c r="M40" i="19"/>
  <c r="C41" i="19"/>
  <c r="G41" i="19"/>
  <c r="I41" i="19"/>
  <c r="K41" i="19"/>
  <c r="M41" i="19"/>
  <c r="C42" i="19"/>
  <c r="G42" i="19"/>
  <c r="I42" i="19"/>
  <c r="K42" i="19"/>
  <c r="M42" i="19"/>
  <c r="C43" i="19"/>
  <c r="G43" i="19"/>
  <c r="I43" i="19"/>
  <c r="K43" i="19"/>
  <c r="M43" i="19"/>
  <c r="C44" i="19"/>
  <c r="G44" i="19"/>
  <c r="I44" i="19"/>
  <c r="K44" i="19"/>
  <c r="M44" i="19"/>
  <c r="C45" i="19"/>
  <c r="G45" i="19"/>
  <c r="I45" i="19"/>
  <c r="K45" i="19"/>
  <c r="M45" i="19"/>
  <c r="C46" i="19"/>
  <c r="G46" i="19"/>
  <c r="I46" i="19"/>
  <c r="K46" i="19"/>
  <c r="M46" i="19"/>
  <c r="C47" i="19"/>
  <c r="G47" i="19"/>
  <c r="I47" i="19"/>
  <c r="K47" i="19"/>
  <c r="M47" i="19"/>
  <c r="C48" i="19"/>
  <c r="G48" i="19"/>
  <c r="I48" i="19"/>
  <c r="K48" i="19"/>
  <c r="M48" i="19"/>
  <c r="C49" i="19"/>
  <c r="G49" i="19"/>
  <c r="I49" i="19"/>
  <c r="K49" i="19"/>
  <c r="M49" i="19"/>
  <c r="C50" i="19"/>
  <c r="G50" i="19"/>
  <c r="I50" i="19"/>
  <c r="K50" i="19"/>
  <c r="M50" i="19"/>
  <c r="M34" i="19"/>
  <c r="K34" i="19"/>
  <c r="I34" i="19"/>
  <c r="G34" i="19"/>
  <c r="C34" i="19"/>
  <c r="C8" i="19"/>
  <c r="G8" i="19"/>
  <c r="K8" i="19"/>
  <c r="C9" i="19"/>
  <c r="G9" i="19"/>
  <c r="K9" i="19"/>
  <c r="C10" i="19"/>
  <c r="G10" i="19"/>
  <c r="K10" i="19"/>
  <c r="C11" i="19"/>
  <c r="G11" i="19"/>
  <c r="K11" i="19"/>
  <c r="C12" i="19"/>
  <c r="G12" i="19"/>
  <c r="K12" i="19"/>
  <c r="C13" i="19"/>
  <c r="G13" i="19"/>
  <c r="K13" i="19"/>
  <c r="C14" i="19"/>
  <c r="G14" i="19"/>
  <c r="K14" i="19"/>
  <c r="C15" i="19"/>
  <c r="G15" i="19"/>
  <c r="K15" i="19"/>
  <c r="C16" i="19"/>
  <c r="G16" i="19"/>
  <c r="K16" i="19"/>
  <c r="C17" i="19"/>
  <c r="G17" i="19"/>
  <c r="K17" i="19"/>
  <c r="C18" i="19"/>
  <c r="G18" i="19"/>
  <c r="K18" i="19"/>
  <c r="C19" i="19"/>
  <c r="G19" i="19"/>
  <c r="K19" i="19"/>
  <c r="C20" i="19"/>
  <c r="G20" i="19"/>
  <c r="K20" i="19"/>
  <c r="C21" i="19"/>
  <c r="G21" i="19"/>
  <c r="K21" i="19"/>
  <c r="C22" i="19"/>
  <c r="G22" i="19"/>
  <c r="K22" i="19"/>
  <c r="C23" i="19"/>
  <c r="G23" i="19"/>
  <c r="K23" i="19"/>
  <c r="K7" i="19"/>
  <c r="G7" i="19"/>
  <c r="C7" i="19"/>
  <c r="D34" i="20" l="1"/>
  <c r="D30" i="20"/>
  <c r="D26" i="20"/>
  <c r="D22" i="20"/>
  <c r="D18" i="20"/>
  <c r="D14" i="20"/>
  <c r="D21" i="20"/>
  <c r="D32" i="20"/>
  <c r="D24" i="20"/>
  <c r="D16" i="20"/>
  <c r="D27" i="20"/>
  <c r="D15" i="20"/>
  <c r="D33" i="20"/>
  <c r="D29" i="20"/>
  <c r="D25" i="20"/>
  <c r="D17" i="20"/>
  <c r="D13" i="20"/>
  <c r="D20" i="20"/>
  <c r="D23" i="20"/>
  <c r="D19" i="20"/>
  <c r="D28" i="20"/>
  <c r="D31" i="20"/>
  <c r="K90" i="19"/>
  <c r="K91" i="19"/>
  <c r="K92" i="19"/>
  <c r="K93" i="19"/>
  <c r="K94" i="19"/>
  <c r="K95" i="19"/>
  <c r="K96" i="19"/>
  <c r="K97" i="19"/>
  <c r="K98" i="19"/>
  <c r="K99" i="19"/>
  <c r="K100" i="19"/>
  <c r="K101" i="19"/>
  <c r="K102" i="19"/>
  <c r="K103" i="19"/>
  <c r="K104" i="19"/>
  <c r="K105" i="19"/>
  <c r="K106" i="19"/>
  <c r="K107" i="19"/>
  <c r="K108" i="19"/>
  <c r="K109" i="19"/>
  <c r="N89" i="19"/>
  <c r="L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102" i="19"/>
  <c r="G103" i="19"/>
  <c r="G104" i="19"/>
  <c r="G105" i="19"/>
  <c r="G106" i="19"/>
  <c r="G107" i="19"/>
  <c r="G108" i="19"/>
  <c r="G109" i="19"/>
  <c r="J89" i="19"/>
  <c r="H89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C103" i="19"/>
  <c r="C104" i="19"/>
  <c r="C105" i="19"/>
  <c r="C106" i="19"/>
  <c r="C107" i="19"/>
  <c r="C108" i="19"/>
  <c r="C109" i="19"/>
  <c r="C90" i="19"/>
  <c r="F89" i="19"/>
  <c r="D89" i="19"/>
  <c r="D90" i="19"/>
  <c r="E97" i="19"/>
  <c r="E102" i="19"/>
  <c r="E106" i="19"/>
  <c r="E90" i="19"/>
  <c r="L90" i="19"/>
  <c r="L91" i="19"/>
  <c r="L92" i="19"/>
  <c r="L93" i="19"/>
  <c r="L94" i="19"/>
  <c r="L95" i="19"/>
  <c r="L96" i="19"/>
  <c r="L97" i="19"/>
  <c r="L98" i="19"/>
  <c r="L99" i="19"/>
  <c r="L100" i="19"/>
  <c r="L101" i="19"/>
  <c r="L102" i="19"/>
  <c r="L103" i="19"/>
  <c r="L104" i="19"/>
  <c r="L105" i="19"/>
  <c r="L106" i="19"/>
  <c r="L107" i="19"/>
  <c r="L108" i="19"/>
  <c r="L109" i="19"/>
  <c r="N88" i="19"/>
  <c r="L88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J88" i="19"/>
  <c r="H88" i="19"/>
  <c r="D91" i="19"/>
  <c r="D92" i="19"/>
  <c r="D93" i="19"/>
  <c r="D94" i="19"/>
  <c r="D95" i="19"/>
  <c r="D96" i="19"/>
  <c r="D97" i="19"/>
  <c r="D98" i="19"/>
  <c r="D99" i="19"/>
  <c r="D100" i="19"/>
  <c r="D101" i="19"/>
  <c r="D102" i="19"/>
  <c r="D103" i="19"/>
  <c r="D104" i="19"/>
  <c r="D105" i="19"/>
  <c r="D106" i="19"/>
  <c r="D107" i="19"/>
  <c r="D108" i="19"/>
  <c r="D109" i="19"/>
  <c r="F88" i="19"/>
  <c r="I92" i="19"/>
  <c r="I96" i="19"/>
  <c r="I98" i="19"/>
  <c r="I101" i="19"/>
  <c r="I104" i="19"/>
  <c r="I106" i="19"/>
  <c r="I109" i="19"/>
  <c r="E91" i="19"/>
  <c r="E94" i="19"/>
  <c r="E96" i="19"/>
  <c r="E100" i="19"/>
  <c r="E104" i="19"/>
  <c r="E108" i="19"/>
  <c r="E89" i="19"/>
  <c r="M90" i="19"/>
  <c r="M91" i="19"/>
  <c r="M92" i="19"/>
  <c r="M93" i="19"/>
  <c r="M94" i="19"/>
  <c r="M95" i="19"/>
  <c r="M96" i="19"/>
  <c r="M97" i="19"/>
  <c r="M98" i="19"/>
  <c r="M99" i="19"/>
  <c r="M100" i="19"/>
  <c r="M101" i="19"/>
  <c r="M102" i="19"/>
  <c r="M103" i="19"/>
  <c r="M104" i="19"/>
  <c r="M105" i="19"/>
  <c r="M106" i="19"/>
  <c r="M107" i="19"/>
  <c r="M108" i="19"/>
  <c r="M109" i="19"/>
  <c r="M89" i="19"/>
  <c r="K89" i="19"/>
  <c r="I90" i="19"/>
  <c r="I93" i="19"/>
  <c r="I95" i="19"/>
  <c r="I99" i="19"/>
  <c r="I102" i="19"/>
  <c r="I107" i="19"/>
  <c r="I89" i="19"/>
  <c r="E92" i="19"/>
  <c r="E98" i="19"/>
  <c r="E101" i="19"/>
  <c r="E107" i="19"/>
  <c r="C89" i="19"/>
  <c r="N90" i="19"/>
  <c r="N91" i="19"/>
  <c r="N92" i="19"/>
  <c r="N93" i="19"/>
  <c r="N94" i="19"/>
  <c r="N95" i="19"/>
  <c r="N96" i="19"/>
  <c r="N97" i="19"/>
  <c r="N98" i="19"/>
  <c r="N99" i="19"/>
  <c r="N100" i="19"/>
  <c r="N101" i="19"/>
  <c r="N102" i="19"/>
  <c r="N103" i="19"/>
  <c r="N104" i="19"/>
  <c r="N105" i="19"/>
  <c r="N106" i="19"/>
  <c r="N107" i="19"/>
  <c r="N108" i="19"/>
  <c r="N109" i="19"/>
  <c r="M88" i="19"/>
  <c r="K88" i="19"/>
  <c r="J90" i="19"/>
  <c r="J91" i="19"/>
  <c r="J92" i="19"/>
  <c r="J93" i="19"/>
  <c r="J94" i="19"/>
  <c r="J95" i="19"/>
  <c r="J96" i="19"/>
  <c r="J97" i="19"/>
  <c r="J98" i="19"/>
  <c r="J99" i="19"/>
  <c r="J100" i="19"/>
  <c r="J101" i="19"/>
  <c r="J102" i="19"/>
  <c r="J103" i="19"/>
  <c r="J104" i="19"/>
  <c r="J105" i="19"/>
  <c r="J106" i="19"/>
  <c r="J107" i="19"/>
  <c r="J108" i="19"/>
  <c r="J109" i="19"/>
  <c r="I88" i="19"/>
  <c r="G88" i="19"/>
  <c r="F91" i="19"/>
  <c r="F92" i="19"/>
  <c r="F93" i="19"/>
  <c r="F94" i="19"/>
  <c r="F95" i="19"/>
  <c r="F96" i="19"/>
  <c r="F97" i="19"/>
  <c r="F98" i="19"/>
  <c r="F99" i="19"/>
  <c r="F100" i="19"/>
  <c r="F101" i="19"/>
  <c r="F102" i="19"/>
  <c r="F103" i="19"/>
  <c r="F104" i="19"/>
  <c r="F105" i="19"/>
  <c r="F106" i="19"/>
  <c r="F107" i="19"/>
  <c r="F108" i="19"/>
  <c r="F109" i="19"/>
  <c r="F90" i="19"/>
  <c r="E88" i="19"/>
  <c r="C88" i="19"/>
  <c r="D88" i="19"/>
  <c r="I91" i="19"/>
  <c r="I94" i="19"/>
  <c r="I97" i="19"/>
  <c r="I100" i="19"/>
  <c r="I103" i="19"/>
  <c r="I105" i="19"/>
  <c r="I108" i="19"/>
  <c r="G89" i="19"/>
  <c r="E93" i="19"/>
  <c r="E95" i="19"/>
  <c r="E99" i="19"/>
  <c r="E103" i="19"/>
  <c r="E105" i="19"/>
  <c r="E109" i="19"/>
  <c r="E5" i="20"/>
  <c r="M81" i="19"/>
  <c r="L54" i="19"/>
  <c r="J27" i="19"/>
  <c r="L27" i="19"/>
  <c r="K54" i="19"/>
  <c r="E81" i="19"/>
  <c r="D27" i="19"/>
  <c r="F27" i="19"/>
  <c r="I54" i="19"/>
  <c r="E129" i="19"/>
  <c r="E6" i="20" s="1"/>
  <c r="G54" i="19"/>
  <c r="C54" i="19"/>
  <c r="H27" i="19"/>
  <c r="G27" i="19"/>
  <c r="H54" i="19"/>
  <c r="I81" i="19"/>
  <c r="K81" i="19"/>
  <c r="J54" i="19"/>
  <c r="N27" i="19"/>
  <c r="K27" i="19"/>
  <c r="D54" i="19"/>
  <c r="C81" i="19"/>
  <c r="F81" i="19"/>
  <c r="J81" i="19"/>
  <c r="N54" i="19"/>
  <c r="N81" i="19"/>
  <c r="C27" i="19"/>
  <c r="M54" i="19"/>
  <c r="E54" i="19"/>
  <c r="I27" i="19"/>
  <c r="M27" i="19"/>
  <c r="G81" i="19"/>
  <c r="D81" i="19"/>
  <c r="E27" i="19"/>
  <c r="F54" i="19"/>
  <c r="H81" i="19"/>
  <c r="L81" i="19"/>
  <c r="D35" i="20" l="1"/>
  <c r="H110" i="19"/>
  <c r="K110" i="19"/>
  <c r="I110" i="19"/>
  <c r="F110" i="19"/>
  <c r="G110" i="19"/>
  <c r="N110" i="19"/>
  <c r="E110" i="19"/>
  <c r="M110" i="19"/>
  <c r="L110" i="19"/>
  <c r="D110" i="19"/>
  <c r="J110" i="19"/>
  <c r="C110" i="19"/>
  <c r="E118" i="19" l="1"/>
  <c r="E116" i="19"/>
  <c r="E117" i="19"/>
  <c r="D117" i="19"/>
  <c r="D116" i="19"/>
  <c r="D118" i="19"/>
  <c r="K117" i="19"/>
  <c r="K118" i="19"/>
  <c r="K116" i="19"/>
  <c r="C116" i="19"/>
  <c r="C118" i="19"/>
  <c r="C117" i="19"/>
  <c r="M116" i="19"/>
  <c r="M117" i="19"/>
  <c r="M118" i="19"/>
  <c r="F118" i="19"/>
  <c r="C125" i="19" s="1"/>
  <c r="F116" i="19"/>
  <c r="F117" i="19"/>
  <c r="C124" i="19" s="1"/>
  <c r="J118" i="19"/>
  <c r="D125" i="19" s="1"/>
  <c r="J117" i="19"/>
  <c r="J116" i="19"/>
  <c r="I116" i="19"/>
  <c r="I117" i="19"/>
  <c r="I118" i="19"/>
  <c r="N116" i="19"/>
  <c r="N118" i="19"/>
  <c r="E125" i="19" s="1"/>
  <c r="N117" i="19"/>
  <c r="E124" i="19" s="1"/>
  <c r="L118" i="19"/>
  <c r="L117" i="19"/>
  <c r="L116" i="19"/>
  <c r="G116" i="19"/>
  <c r="G118" i="19"/>
  <c r="G117" i="19"/>
  <c r="H116" i="19"/>
  <c r="H117" i="19"/>
  <c r="H118" i="19"/>
  <c r="E123" i="19" l="1"/>
  <c r="E39" i="20" s="1"/>
  <c r="D123" i="19"/>
  <c r="E38" i="20" s="1"/>
  <c r="C123" i="19"/>
  <c r="E37" i="20" s="1"/>
  <c r="D124" i="19"/>
</calcChain>
</file>

<file path=xl/sharedStrings.xml><?xml version="1.0" encoding="utf-8"?>
<sst xmlns="http://schemas.openxmlformats.org/spreadsheetml/2006/main" count="525" uniqueCount="92">
  <si>
    <t>Euro III</t>
  </si>
  <si>
    <t>Euro IV</t>
  </si>
  <si>
    <t>Euro V</t>
  </si>
  <si>
    <t>Euro VI</t>
  </si>
  <si>
    <t>EEV</t>
  </si>
  <si>
    <t>Euro 0</t>
  </si>
  <si>
    <t>Euro I</t>
  </si>
  <si>
    <t>Euro II</t>
  </si>
  <si>
    <t>Euroklasse</t>
  </si>
  <si>
    <t>Technologie</t>
  </si>
  <si>
    <t>Diesel</t>
  </si>
  <si>
    <t>Diesel + halfopen DPF</t>
  </si>
  <si>
    <t>Diesel + gesloten DPF</t>
  </si>
  <si>
    <t>Diesel + SCR + gesloten DPF</t>
  </si>
  <si>
    <t>Diesel + EGR</t>
  </si>
  <si>
    <t>Diesel + SCR</t>
  </si>
  <si>
    <t>Diesel + SCR + DPF</t>
  </si>
  <si>
    <t>Aardgas &lt; 1g NOx (stochiometrisch)</t>
  </si>
  <si>
    <t>Aardgas &lt; 2g NOx (lean burn)</t>
  </si>
  <si>
    <t>Gewogen emissiefactor</t>
  </si>
  <si>
    <t>VTKs</t>
  </si>
  <si>
    <t>aandeel</t>
  </si>
  <si>
    <t>Relatief</t>
  </si>
  <si>
    <t>Jaar</t>
  </si>
  <si>
    <t>Relatief aandeel voertuigen</t>
  </si>
  <si>
    <t>Default</t>
  </si>
  <si>
    <t>Toegepaste techniek</t>
  </si>
  <si>
    <t>Schalingsfactor</t>
  </si>
  <si>
    <t>NOx</t>
  </si>
  <si>
    <t>NO2</t>
  </si>
  <si>
    <t>PM10</t>
  </si>
  <si>
    <t>Som</t>
  </si>
  <si>
    <t>Eigen waarden relatief aandeel VTKs</t>
  </si>
  <si>
    <t>Schalingsfactoren</t>
  </si>
  <si>
    <t>Schalingsfactor = gewogen emissiefactor bij eigen waarden relatief aandeel VTKs / gewogen emissiefactor bij default waarden relatief aandeel VTKs van gekozen jaar</t>
  </si>
  <si>
    <t>Selectie schalingsfactoren</t>
  </si>
  <si>
    <t>NOx [ - ]</t>
  </si>
  <si>
    <t>Invoerjaar</t>
  </si>
  <si>
    <t>Som % voertuigen</t>
  </si>
  <si>
    <t>Invoer</t>
  </si>
  <si>
    <t>Omschrijving</t>
  </si>
  <si>
    <t>Programmering foutmeldingen</t>
  </si>
  <si>
    <t>Snelheidstype</t>
  </si>
  <si>
    <t>D</t>
  </si>
  <si>
    <t>C</t>
  </si>
  <si>
    <t>E</t>
  </si>
  <si>
    <t>B</t>
  </si>
  <si>
    <t>Eigen waarden</t>
  </si>
  <si>
    <t>Gesloten deeltjesfilter</t>
  </si>
  <si>
    <t>Halfopen deeltjesfilter, achteraf ingebouw mogelijk (retrofit)</t>
  </si>
  <si>
    <t>Toevoeging middel (AdBlue) aan uitlaatgassen + gesloten deeltjesfilter</t>
  </si>
  <si>
    <t>Toevoeging middel (AdBlue) aan uitlaatgassen</t>
  </si>
  <si>
    <t>Recirculatie van uitlaatgassen naar motor</t>
  </si>
  <si>
    <t>Motor wordt gevoed met arm mengsel (luchtovermaat)</t>
  </si>
  <si>
    <t>Buitenweg Algemeen</t>
  </si>
  <si>
    <t>Stad Normaal</t>
  </si>
  <si>
    <t>Stad Stagnerend</t>
  </si>
  <si>
    <t>Stad Minder Congestie</t>
  </si>
  <si>
    <t>Korte uitleg techniek, zie ook instructie</t>
  </si>
  <si>
    <t>Motorprincipe is stochiometrische verbranding.</t>
  </si>
  <si>
    <t>Aardgas &lt; 1g NOx (3-weg katalysator)</t>
  </si>
  <si>
    <t>Drop down-menu "Jaar"</t>
  </si>
  <si>
    <t>Drop down-menu "Snelheidstype"</t>
  </si>
  <si>
    <t>Gebruiken of invullen</t>
  </si>
  <si>
    <t>Controleren</t>
  </si>
  <si>
    <t>Uitlezen</t>
  </si>
  <si>
    <t xml:space="preserve"> (IA = “Stad Stagnerend”, IB = “Stad Normaal”, IC = “Stad Minder Congestie”, II = “Buitenweg Algemeen”)</t>
  </si>
  <si>
    <t>[-]</t>
  </si>
  <si>
    <t>IA</t>
  </si>
  <si>
    <t>IB</t>
  </si>
  <si>
    <t>IC</t>
  </si>
  <si>
    <t>II</t>
  </si>
  <si>
    <t>Emissiefactoren en voertuigsamenstelling</t>
  </si>
  <si>
    <t>NOx [g/km]</t>
  </si>
  <si>
    <t>NO2 direkt [g/km]</t>
  </si>
  <si>
    <t>PM10 totaal [g/km]</t>
  </si>
  <si>
    <t>Legenda</t>
  </si>
  <si>
    <t>Selectie van schalingsfactoren bij gekozen wegtype en jaar</t>
  </si>
  <si>
    <t>ZEV</t>
  </si>
  <si>
    <t>Aardgas</t>
  </si>
  <si>
    <t>Waterstof brandstofcel</t>
  </si>
  <si>
    <t>Elektisch</t>
  </si>
  <si>
    <t>Elektrisch</t>
  </si>
  <si>
    <t>LPG</t>
  </si>
  <si>
    <t>waterstof brandstofcel</t>
  </si>
  <si>
    <t>elektrisch</t>
  </si>
  <si>
    <t>Nieuwe emissiefactoren</t>
  </si>
  <si>
    <r>
      <t>NO</t>
    </r>
    <r>
      <rPr>
        <b/>
        <vertAlign val="subscript"/>
        <sz val="10"/>
        <color theme="0"/>
        <rFont val="Arial"/>
        <family val="2"/>
      </rPr>
      <t>x</t>
    </r>
    <r>
      <rPr>
        <b/>
        <sz val="10"/>
        <color theme="0"/>
        <rFont val="Arial"/>
        <family val="2"/>
      </rPr>
      <t xml:space="preserve"> [g/km]</t>
    </r>
  </si>
  <si>
    <r>
      <t>NO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 xml:space="preserve"> direct [g/km]</t>
    </r>
  </si>
  <si>
    <r>
      <t>PM</t>
    </r>
    <r>
      <rPr>
        <b/>
        <vertAlign val="subscript"/>
        <sz val="10"/>
        <color theme="0"/>
        <rFont val="Arial"/>
        <family val="2"/>
      </rPr>
      <t>10</t>
    </r>
    <r>
      <rPr>
        <b/>
        <sz val="10"/>
        <color theme="0"/>
        <rFont val="Arial"/>
        <family val="2"/>
      </rPr>
      <t xml:space="preserve"> totaal [g/km]</t>
    </r>
  </si>
  <si>
    <r>
      <t>NO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 xml:space="preserve"> direct [ - ]</t>
    </r>
  </si>
  <si>
    <r>
      <t>PM</t>
    </r>
    <r>
      <rPr>
        <b/>
        <vertAlign val="subscript"/>
        <sz val="10"/>
        <color theme="0"/>
        <rFont val="Arial"/>
        <family val="2"/>
      </rPr>
      <t>10</t>
    </r>
    <r>
      <rPr>
        <b/>
        <sz val="10"/>
        <color theme="0"/>
        <rFont val="Arial"/>
        <family val="2"/>
      </rPr>
      <t xml:space="preserve"> totaal [ - 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</si>
</sst>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i/>
      <sz val="12"/>
      <color theme="0"/>
      <name val="Times New Roman"/>
      <family val="1"/>
    </font>
    <font>
      <b/>
      <sz val="10"/>
      <color theme="0"/>
      <name val="Arial"/>
      <family val="2"/>
    </font>
    <font>
      <b/>
      <vertAlign val="subscript"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97">
    <xf numFmtId="0" fontId="0" fillId="0" borderId="0" xfId="0"/>
    <xf numFmtId="2" fontId="2" fillId="2" borderId="1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/>
    <xf numFmtId="0" fontId="2" fillId="3" borderId="7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right" vertical="top" wrapText="1"/>
    </xf>
    <xf numFmtId="1" fontId="3" fillId="3" borderId="14" xfId="0" applyNumberFormat="1" applyFont="1" applyFill="1" applyBorder="1" applyAlignment="1">
      <alignment horizontal="left" vertical="top"/>
    </xf>
    <xf numFmtId="0" fontId="0" fillId="3" borderId="0" xfId="0" applyFill="1" applyBorder="1" applyAlignment="1">
      <alignment vertical="top" wrapText="1"/>
    </xf>
    <xf numFmtId="0" fontId="2" fillId="3" borderId="15" xfId="0" applyFont="1" applyFill="1" applyBorder="1" applyAlignment="1">
      <alignment horizontal="right" vertical="top" wrapText="1"/>
    </xf>
    <xf numFmtId="1" fontId="3" fillId="3" borderId="4" xfId="0" applyNumberFormat="1" applyFont="1" applyFill="1" applyBorder="1" applyAlignment="1">
      <alignment horizontal="left" vertical="top"/>
    </xf>
    <xf numFmtId="0" fontId="3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right" vertical="top" wrapText="1"/>
    </xf>
    <xf numFmtId="0" fontId="2" fillId="3" borderId="1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right" vertical="top" wrapText="1"/>
    </xf>
    <xf numFmtId="0" fontId="2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2" xfId="0" applyFont="1" applyFill="1" applyBorder="1" applyAlignment="1"/>
    <xf numFmtId="0" fontId="0" fillId="3" borderId="1" xfId="0" applyFill="1" applyBorder="1"/>
    <xf numFmtId="0" fontId="2" fillId="3" borderId="7" xfId="0" applyFont="1" applyFill="1" applyBorder="1" applyAlignment="1"/>
    <xf numFmtId="0" fontId="2" fillId="3" borderId="8" xfId="0" applyFont="1" applyFill="1" applyBorder="1" applyAlignment="1"/>
    <xf numFmtId="0" fontId="0" fillId="3" borderId="7" xfId="0" applyFill="1" applyBorder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0" fillId="3" borderId="3" xfId="0" applyFill="1" applyBorder="1"/>
    <xf numFmtId="0" fontId="0" fillId="3" borderId="5" xfId="0" applyFill="1" applyBorder="1"/>
    <xf numFmtId="0" fontId="2" fillId="3" borderId="5" xfId="0" applyFont="1" applyFill="1" applyBorder="1" applyAlignment="1"/>
    <xf numFmtId="0" fontId="2" fillId="3" borderId="6" xfId="0" applyFont="1" applyFill="1" applyBorder="1" applyAlignment="1"/>
    <xf numFmtId="0" fontId="2" fillId="3" borderId="0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right"/>
    </xf>
    <xf numFmtId="2" fontId="2" fillId="4" borderId="10" xfId="0" applyNumberFormat="1" applyFont="1" applyFill="1" applyBorder="1" applyAlignment="1">
      <alignment horizontal="center"/>
    </xf>
    <xf numFmtId="2" fontId="2" fillId="4" borderId="11" xfId="0" applyNumberFormat="1" applyFont="1" applyFill="1" applyBorder="1" applyAlignment="1">
      <alignment horizontal="center"/>
    </xf>
    <xf numFmtId="2" fontId="2" fillId="4" borderId="12" xfId="0" applyNumberFormat="1" applyFont="1" applyFill="1" applyBorder="1" applyAlignment="1">
      <alignment horizontal="center"/>
    </xf>
    <xf numFmtId="0" fontId="2" fillId="5" borderId="7" xfId="0" applyFont="1" applyFill="1" applyBorder="1"/>
    <xf numFmtId="0" fontId="2" fillId="2" borderId="10" xfId="0" applyFont="1" applyFill="1" applyBorder="1"/>
    <xf numFmtId="0" fontId="2" fillId="5" borderId="11" xfId="0" applyFont="1" applyFill="1" applyBorder="1"/>
    <xf numFmtId="0" fontId="2" fillId="4" borderId="12" xfId="0" applyFont="1" applyFill="1" applyBorder="1"/>
    <xf numFmtId="165" fontId="2" fillId="3" borderId="7" xfId="0" applyNumberFormat="1" applyFont="1" applyFill="1" applyBorder="1" applyAlignment="1">
      <alignment horizontal="center"/>
    </xf>
    <xf numFmtId="165" fontId="2" fillId="5" borderId="7" xfId="0" applyNumberFormat="1" applyFont="1" applyFill="1" applyBorder="1" applyAlignment="1">
      <alignment horizontal="center"/>
    </xf>
    <xf numFmtId="165" fontId="0" fillId="3" borderId="0" xfId="0" applyNumberFormat="1" applyFill="1"/>
    <xf numFmtId="0" fontId="2" fillId="3" borderId="2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1" xfId="0" applyFont="1" applyFill="1" applyBorder="1"/>
    <xf numFmtId="0" fontId="2" fillId="3" borderId="2" xfId="0" applyFont="1" applyFill="1" applyBorder="1"/>
    <xf numFmtId="165" fontId="2" fillId="3" borderId="2" xfId="0" applyNumberFormat="1" applyFont="1" applyFill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/>
    </xf>
    <xf numFmtId="165" fontId="2" fillId="3" borderId="8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 vertical="top"/>
    </xf>
    <xf numFmtId="0" fontId="2" fillId="3" borderId="3" xfId="0" applyFont="1" applyFill="1" applyBorder="1" applyAlignment="1">
      <alignment horizontal="right" vertical="top"/>
    </xf>
    <xf numFmtId="0" fontId="2" fillId="3" borderId="5" xfId="0" applyFont="1" applyFill="1" applyBorder="1" applyAlignment="1">
      <alignment horizontal="right" vertical="top"/>
    </xf>
    <xf numFmtId="0" fontId="2" fillId="3" borderId="8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9" fillId="6" borderId="0" xfId="0" applyFont="1" applyFill="1" applyBorder="1"/>
    <xf numFmtId="0" fontId="6" fillId="6" borderId="0" xfId="0" applyFont="1" applyFill="1" applyBorder="1"/>
    <xf numFmtId="164" fontId="9" fillId="6" borderId="0" xfId="0" applyNumberFormat="1" applyFont="1" applyFill="1" applyBorder="1"/>
    <xf numFmtId="0" fontId="9" fillId="6" borderId="0" xfId="0" applyFont="1" applyFill="1" applyBorder="1" applyAlignment="1">
      <alignment horizontal="center"/>
    </xf>
    <xf numFmtId="2" fontId="6" fillId="6" borderId="0" xfId="1" applyNumberFormat="1" applyFont="1" applyFill="1" applyBorder="1" applyAlignment="1">
      <alignment horizontal="center"/>
    </xf>
    <xf numFmtId="0" fontId="9" fillId="6" borderId="0" xfId="0" applyFont="1" applyFill="1" applyBorder="1" applyAlignment="1">
      <alignment horizontal="right"/>
    </xf>
    <xf numFmtId="0" fontId="9" fillId="6" borderId="0" xfId="0" applyFont="1" applyFill="1" applyBorder="1" applyAlignment="1">
      <alignment horizontal="left"/>
    </xf>
    <xf numFmtId="0" fontId="5" fillId="6" borderId="0" xfId="0" applyFont="1" applyFill="1" applyBorder="1"/>
    <xf numFmtId="0" fontId="7" fillId="6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left"/>
    </xf>
    <xf numFmtId="14" fontId="9" fillId="6" borderId="0" xfId="0" applyNumberFormat="1" applyFont="1" applyFill="1" applyBorder="1" applyAlignment="1"/>
    <xf numFmtId="14" fontId="9" fillId="6" borderId="0" xfId="0" applyNumberFormat="1" applyFont="1" applyFill="1" applyBorder="1" applyAlignment="1">
      <alignment horizontal="center"/>
    </xf>
    <xf numFmtId="0" fontId="9" fillId="6" borderId="0" xfId="0" applyFont="1" applyFill="1" applyBorder="1" applyAlignment="1"/>
    <xf numFmtId="0" fontId="9" fillId="6" borderId="0" xfId="1" applyFont="1" applyFill="1" applyBorder="1" applyAlignment="1"/>
    <xf numFmtId="2" fontId="9" fillId="6" borderId="0" xfId="1" applyNumberFormat="1" applyFont="1" applyFill="1" applyBorder="1" applyAlignment="1">
      <alignment horizontal="center"/>
    </xf>
    <xf numFmtId="0" fontId="9" fillId="6" borderId="0" xfId="1" applyFont="1" applyFill="1" applyBorder="1" applyAlignment="1">
      <alignment horizontal="left"/>
    </xf>
    <xf numFmtId="2" fontId="9" fillId="6" borderId="0" xfId="0" applyNumberFormat="1" applyFont="1" applyFill="1" applyBorder="1" applyAlignment="1">
      <alignment horizontal="center"/>
    </xf>
    <xf numFmtId="165" fontId="6" fillId="6" borderId="0" xfId="0" applyNumberFormat="1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1" fontId="9" fillId="6" borderId="0" xfId="0" applyNumberFormat="1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164" fontId="9" fillId="6" borderId="0" xfId="0" applyNumberFormat="1" applyFont="1" applyFill="1" applyBorder="1" applyAlignment="1">
      <alignment horizontal="center"/>
    </xf>
    <xf numFmtId="2" fontId="6" fillId="6" borderId="0" xfId="0" applyNumberFormat="1" applyFont="1" applyFill="1" applyBorder="1" applyAlignment="1">
      <alignment horizontal="center"/>
    </xf>
    <xf numFmtId="165" fontId="9" fillId="6" borderId="0" xfId="0" applyNumberFormat="1" applyFont="1" applyFill="1" applyBorder="1" applyAlignment="1">
      <alignment horizontal="center"/>
    </xf>
    <xf numFmtId="1" fontId="9" fillId="6" borderId="0" xfId="0" applyNumberFormat="1" applyFont="1" applyFill="1" applyBorder="1" applyAlignment="1">
      <alignment horizontal="center" vertical="center"/>
    </xf>
    <xf numFmtId="1" fontId="9" fillId="6" borderId="0" xfId="0" applyNumberFormat="1" applyFont="1" applyFill="1" applyBorder="1" applyAlignment="1">
      <alignment vertical="center"/>
    </xf>
    <xf numFmtId="0" fontId="6" fillId="6" borderId="0" xfId="0" applyFont="1" applyFill="1" applyBorder="1" applyAlignment="1">
      <alignment horizontal="left"/>
    </xf>
    <xf numFmtId="0" fontId="9" fillId="6" borderId="0" xfId="0" applyNumberFormat="1" applyFont="1" applyFill="1" applyBorder="1" applyAlignment="1">
      <alignment horizontal="center"/>
    </xf>
    <xf numFmtId="0" fontId="6" fillId="6" borderId="0" xfId="0" applyFont="1" applyFill="1" applyBorder="1" applyAlignment="1" applyProtection="1">
      <alignment horizontal="center"/>
      <protection locked="0"/>
    </xf>
    <xf numFmtId="0" fontId="6" fillId="6" borderId="0" xfId="0" applyFont="1" applyFill="1" applyBorder="1" applyAlignment="1">
      <alignment vertical="top"/>
    </xf>
  </cellXfs>
  <cellStyles count="2">
    <cellStyle name="Normal 2" xfId="1"/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4" dropStyle="combo" dx="16" fmlaLink="Rekenblad!$B$134" fmlaRange="Rekenblad!$B$135:$B$137" noThreeD="1" val="0"/>
</file>

<file path=xl/ctrlProps/ctrlProp2.xml><?xml version="1.0" encoding="utf-8"?>
<formControlPr xmlns="http://schemas.microsoft.com/office/spreadsheetml/2009/9/main" objectType="Drop" dropLines="4" dropStyle="combo" dx="16" fmlaLink="Rekenblad!$B$141" fmlaRange="Rekenblad!$B$142:$B$145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5</xdr:col>
          <xdr:colOff>0</xdr:colOff>
          <xdr:row>5</xdr:row>
          <xdr:rowOff>9525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5</xdr:col>
          <xdr:colOff>0</xdr:colOff>
          <xdr:row>6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fitToPage="1"/>
  </sheetPr>
  <dimension ref="B3:I39"/>
  <sheetViews>
    <sheetView tabSelected="1" workbookViewId="0">
      <selection activeCell="E9" sqref="E9"/>
    </sheetView>
  </sheetViews>
  <sheetFormatPr defaultRowHeight="12.75" x14ac:dyDescent="0.2"/>
  <cols>
    <col min="1" max="1" width="2.7109375" style="5" customWidth="1"/>
    <col min="2" max="2" width="12.42578125" style="5" customWidth="1"/>
    <col min="3" max="3" width="36.28515625" style="5" customWidth="1"/>
    <col min="4" max="5" width="14.7109375" style="5" customWidth="1"/>
    <col min="6" max="6" width="59.140625" style="5" customWidth="1"/>
    <col min="7" max="7" width="30.7109375" style="5" customWidth="1"/>
    <col min="8" max="8" width="10.5703125" style="5" bestFit="1" customWidth="1"/>
    <col min="9" max="16384" width="9.140625" style="5"/>
  </cols>
  <sheetData>
    <row r="3" spans="2:9" ht="13.5" thickBot="1" x14ac:dyDescent="0.25">
      <c r="C3" s="6"/>
      <c r="F3" s="6" t="s">
        <v>76</v>
      </c>
    </row>
    <row r="4" spans="2:9" ht="13.5" thickBot="1" x14ac:dyDescent="0.25">
      <c r="C4" s="7" t="s">
        <v>40</v>
      </c>
      <c r="D4" s="65" t="s">
        <v>39</v>
      </c>
      <c r="E4" s="66"/>
      <c r="F4" s="47" t="s">
        <v>63</v>
      </c>
      <c r="G4" s="8"/>
      <c r="H4" s="8"/>
    </row>
    <row r="5" spans="2:9" ht="15" customHeight="1" x14ac:dyDescent="0.2">
      <c r="C5" s="9" t="s">
        <v>23</v>
      </c>
      <c r="E5" s="10" t="str">
        <f>Rekenblad!E128</f>
        <v>OK</v>
      </c>
      <c r="F5" s="48" t="s">
        <v>64</v>
      </c>
      <c r="G5" s="11"/>
      <c r="H5" s="11"/>
    </row>
    <row r="6" spans="2:9" ht="15" customHeight="1" thickBot="1" x14ac:dyDescent="0.25">
      <c r="C6" s="12" t="s">
        <v>42</v>
      </c>
      <c r="E6" s="13" t="str">
        <f>Rekenblad!E129</f>
        <v>OK</v>
      </c>
      <c r="F6" s="49" t="s">
        <v>65</v>
      </c>
      <c r="G6" s="15"/>
      <c r="H6" s="15"/>
    </row>
    <row r="7" spans="2:9" ht="15.75" customHeight="1" x14ac:dyDescent="0.2">
      <c r="C7" s="16"/>
      <c r="D7" s="17"/>
      <c r="E7" s="18"/>
      <c r="F7" s="14"/>
      <c r="G7" s="15"/>
      <c r="H7" s="15"/>
    </row>
    <row r="8" spans="2:9" ht="15.75" customHeight="1" x14ac:dyDescent="0.2">
      <c r="C8" s="19"/>
      <c r="D8" s="20"/>
      <c r="E8" s="21"/>
      <c r="G8" s="15"/>
      <c r="H8" s="15"/>
    </row>
    <row r="9" spans="2:9" ht="15.75" customHeight="1" x14ac:dyDescent="0.2">
      <c r="C9" s="19"/>
      <c r="D9" s="20"/>
      <c r="E9" s="21"/>
      <c r="G9" s="15"/>
      <c r="H9" s="15"/>
    </row>
    <row r="10" spans="2:9" ht="13.5" thickBot="1" x14ac:dyDescent="0.25"/>
    <row r="11" spans="2:9" ht="13.5" thickBot="1" x14ac:dyDescent="0.25">
      <c r="C11" s="22"/>
      <c r="D11" s="61" t="s">
        <v>24</v>
      </c>
      <c r="E11" s="61"/>
    </row>
    <row r="12" spans="2:9" ht="13.5" thickBot="1" x14ac:dyDescent="0.25">
      <c r="B12" s="23" t="s">
        <v>8</v>
      </c>
      <c r="C12" s="24" t="s">
        <v>26</v>
      </c>
      <c r="D12" s="25" t="s">
        <v>25</v>
      </c>
      <c r="E12" s="25" t="s">
        <v>47</v>
      </c>
      <c r="F12" s="23" t="s">
        <v>58</v>
      </c>
    </row>
    <row r="13" spans="2:9" x14ac:dyDescent="0.2">
      <c r="B13" s="26" t="s">
        <v>5</v>
      </c>
      <c r="C13" s="56" t="s">
        <v>83</v>
      </c>
      <c r="D13" s="57">
        <f>IF(Rekenblad!$C$134=Rekenblad!$B$135,Brondata!C9,IF(Rekenblad!$C$134=Rekenblad!$B$136,Brondata!C40,IF(Rekenblad!$C$134=Rekenblad!$B$137,Brondata!C71)))</f>
        <v>1.2316715542521992E-3</v>
      </c>
      <c r="E13" s="1">
        <v>2.0527859237536653E-3</v>
      </c>
      <c r="F13" s="55"/>
    </row>
    <row r="14" spans="2:9" ht="13.5" thickBot="1" x14ac:dyDescent="0.25">
      <c r="B14" s="36"/>
      <c r="C14" s="37" t="s">
        <v>10</v>
      </c>
      <c r="D14" s="58">
        <f>IF(Rekenblad!$C$134=Rekenblad!$B$135,Brondata!C10,IF(Rekenblad!$C$134=Rekenblad!$B$136,Brondata!C41,IF(Rekenblad!$C$134=Rekenblad!$B$137,Brondata!C72)))</f>
        <v>1.4194650649490335E-3</v>
      </c>
      <c r="E14" s="3">
        <v>1.7595307917888559E-3</v>
      </c>
      <c r="F14" s="35"/>
      <c r="H14" s="52"/>
      <c r="I14" s="52"/>
    </row>
    <row r="15" spans="2:9" ht="13.5" thickBot="1" x14ac:dyDescent="0.25">
      <c r="B15" s="29" t="s">
        <v>6</v>
      </c>
      <c r="C15" s="30" t="s">
        <v>10</v>
      </c>
      <c r="D15" s="59">
        <f>IF(Rekenblad!$C$134=Rekenblad!$B$135,Brondata!C11,IF(Rekenblad!$C$134=Rekenblad!$B$136,Brondata!C42,IF(Rekenblad!$C$134=Rekenblad!$B$137,Brondata!C73)))</f>
        <v>4.7315502164967782E-4</v>
      </c>
      <c r="E15" s="4">
        <v>5.8651026392961866E-4</v>
      </c>
      <c r="F15" s="31"/>
      <c r="H15" s="52"/>
      <c r="I15" s="52"/>
    </row>
    <row r="16" spans="2:9" x14ac:dyDescent="0.2">
      <c r="B16" s="32" t="s">
        <v>7</v>
      </c>
      <c r="C16" s="33" t="s">
        <v>10</v>
      </c>
      <c r="D16" s="60">
        <f>IF(Rekenblad!$C$134=Rekenblad!$B$135,Brondata!C12,IF(Rekenblad!$C$134=Rekenblad!$B$136,Brondata!C43,IF(Rekenblad!$C$134=Rekenblad!$B$137,Brondata!C74)))</f>
        <v>4.817277785234839E-3</v>
      </c>
      <c r="E16" s="2">
        <v>7.6246334310850431E-3</v>
      </c>
      <c r="F16" s="28"/>
      <c r="H16" s="52"/>
      <c r="I16" s="52"/>
    </row>
    <row r="17" spans="2:9" x14ac:dyDescent="0.2">
      <c r="B17" s="32"/>
      <c r="C17" s="33" t="s">
        <v>11</v>
      </c>
      <c r="D17" s="60">
        <f>IF(Rekenblad!$C$134=Rekenblad!$B$135,Brondata!C13,IF(Rekenblad!$C$134=Rekenblad!$B$136,Brondata!C44,IF(Rekenblad!$C$134=Rekenblad!$B$137,Brondata!C75)))</f>
        <v>1.7595307917888558E-4</v>
      </c>
      <c r="E17" s="2">
        <v>2.9325513196480933E-4</v>
      </c>
      <c r="F17" s="34" t="s">
        <v>49</v>
      </c>
      <c r="H17" s="52"/>
      <c r="I17" s="52"/>
    </row>
    <row r="18" spans="2:9" ht="13.5" thickBot="1" x14ac:dyDescent="0.25">
      <c r="B18" s="32"/>
      <c r="C18" s="33" t="s">
        <v>12</v>
      </c>
      <c r="D18" s="60">
        <f>IF(Rekenblad!$C$134=Rekenblad!$B$135,Brondata!C14,IF(Rekenblad!$C$134=Rekenblad!$B$136,Brondata!C45,IF(Rekenblad!$C$134=Rekenblad!$B$137,Brondata!C76)))</f>
        <v>0</v>
      </c>
      <c r="E18" s="2">
        <v>0</v>
      </c>
      <c r="F18" s="35" t="s">
        <v>48</v>
      </c>
      <c r="H18" s="52"/>
      <c r="I18" s="52"/>
    </row>
    <row r="19" spans="2:9" x14ac:dyDescent="0.2">
      <c r="B19" s="26" t="s">
        <v>0</v>
      </c>
      <c r="C19" s="27" t="s">
        <v>10</v>
      </c>
      <c r="D19" s="57">
        <f>IF(Rekenblad!$C$134=Rekenblad!$B$135,Brondata!C15,IF(Rekenblad!$C$134=Rekenblad!$B$136,Brondata!C46,IF(Rekenblad!$C$134=Rekenblad!$B$137,Brondata!C77)))</f>
        <v>3.4546005676651323E-2</v>
      </c>
      <c r="E19" s="1">
        <v>5.4545454545454543E-2</v>
      </c>
      <c r="F19" s="34"/>
      <c r="H19" s="52"/>
      <c r="I19" s="52"/>
    </row>
    <row r="20" spans="2:9" x14ac:dyDescent="0.2">
      <c r="B20" s="32"/>
      <c r="C20" s="33" t="s">
        <v>11</v>
      </c>
      <c r="D20" s="60">
        <f>IF(Rekenblad!$C$134=Rekenblad!$B$135,Brondata!C16,IF(Rekenblad!$C$134=Rekenblad!$B$136,Brondata!C47,IF(Rekenblad!$C$134=Rekenblad!$B$137,Brondata!C78)))</f>
        <v>2.7144135919620178E-2</v>
      </c>
      <c r="E20" s="2">
        <v>4.2815249266862164E-2</v>
      </c>
      <c r="F20" s="34" t="s">
        <v>49</v>
      </c>
      <c r="H20" s="52"/>
      <c r="I20" s="52"/>
    </row>
    <row r="21" spans="2:9" x14ac:dyDescent="0.2">
      <c r="B21" s="32"/>
      <c r="C21" s="33" t="s">
        <v>12</v>
      </c>
      <c r="D21" s="60">
        <f>IF(Rekenblad!$C$134=Rekenblad!$B$135,Brondata!C17,IF(Rekenblad!$C$134=Rekenblad!$B$136,Brondata!C48,IF(Rekenblad!$C$134=Rekenblad!$B$137,Brondata!C79)))</f>
        <v>0</v>
      </c>
      <c r="E21" s="2">
        <v>0</v>
      </c>
      <c r="F21" s="34" t="s">
        <v>48</v>
      </c>
      <c r="H21" s="52"/>
      <c r="I21" s="52"/>
    </row>
    <row r="22" spans="2:9" ht="13.5" thickBot="1" x14ac:dyDescent="0.25">
      <c r="B22" s="36"/>
      <c r="C22" s="37" t="s">
        <v>13</v>
      </c>
      <c r="D22" s="58">
        <f>IF(Rekenblad!$C$134=Rekenblad!$B$135,Brondata!C18,IF(Rekenblad!$C$134=Rekenblad!$B$136,Brondata!C49,IF(Rekenblad!$C$134=Rekenblad!$B$137,Brondata!C80)))</f>
        <v>0</v>
      </c>
      <c r="E22" s="3">
        <v>0</v>
      </c>
      <c r="F22" s="34" t="s">
        <v>50</v>
      </c>
      <c r="H22" s="52"/>
      <c r="I22" s="52"/>
    </row>
    <row r="23" spans="2:9" x14ac:dyDescent="0.2">
      <c r="B23" s="26" t="s">
        <v>1</v>
      </c>
      <c r="C23" s="27" t="s">
        <v>14</v>
      </c>
      <c r="D23" s="57">
        <f>IF(Rekenblad!$C$134=Rekenblad!$B$135,Brondata!C19,IF(Rekenblad!$C$134=Rekenblad!$B$136,Brondata!C50,IF(Rekenblad!$C$134=Rekenblad!$B$137,Brondata!C81)))</f>
        <v>1.7114810406423701E-2</v>
      </c>
      <c r="E23" s="1">
        <v>2.6099706744868032E-2</v>
      </c>
      <c r="F23" s="28" t="s">
        <v>52</v>
      </c>
      <c r="H23" s="52"/>
      <c r="I23" s="52"/>
    </row>
    <row r="24" spans="2:9" x14ac:dyDescent="0.2">
      <c r="B24" s="32"/>
      <c r="C24" s="33" t="s">
        <v>15</v>
      </c>
      <c r="D24" s="60">
        <f>IF(Rekenblad!$C$134=Rekenblad!$B$135,Brondata!C20,IF(Rekenblad!$C$134=Rekenblad!$B$136,Brondata!C51,IF(Rekenblad!$C$134=Rekenblad!$B$137,Brondata!C82)))</f>
        <v>5.7635878285341949E-3</v>
      </c>
      <c r="E24" s="2">
        <v>8.7976539589442806E-3</v>
      </c>
      <c r="F24" s="34" t="s">
        <v>51</v>
      </c>
      <c r="H24" s="52"/>
      <c r="I24" s="52"/>
    </row>
    <row r="25" spans="2:9" ht="13.5" thickBot="1" x14ac:dyDescent="0.25">
      <c r="B25" s="36"/>
      <c r="C25" s="37" t="s">
        <v>18</v>
      </c>
      <c r="D25" s="58">
        <f>IF(Rekenblad!$C$134=Rekenblad!$B$135,Brondata!C21,IF(Rekenblad!$C$134=Rekenblad!$B$136,Brondata!C52,IF(Rekenblad!$C$134=Rekenblad!$B$137,Brondata!C83)))</f>
        <v>0</v>
      </c>
      <c r="E25" s="3">
        <v>0</v>
      </c>
      <c r="F25" s="35" t="s">
        <v>53</v>
      </c>
      <c r="H25" s="52"/>
      <c r="I25" s="52"/>
    </row>
    <row r="26" spans="2:9" x14ac:dyDescent="0.2">
      <c r="B26" s="26" t="s">
        <v>2</v>
      </c>
      <c r="C26" s="27" t="s">
        <v>14</v>
      </c>
      <c r="D26" s="57">
        <f>IF(Rekenblad!$C$134=Rekenblad!$B$135,Brondata!C22,IF(Rekenblad!$C$134=Rekenblad!$B$136,Brondata!C53,IF(Rekenblad!$C$134=Rekenblad!$B$137,Brondata!C84)))</f>
        <v>0</v>
      </c>
      <c r="E26" s="1">
        <v>0</v>
      </c>
      <c r="F26" s="34" t="s">
        <v>52</v>
      </c>
      <c r="H26" s="52"/>
      <c r="I26" s="52"/>
    </row>
    <row r="27" spans="2:9" ht="13.5" thickBot="1" x14ac:dyDescent="0.25">
      <c r="B27" s="32"/>
      <c r="C27" s="33" t="s">
        <v>15</v>
      </c>
      <c r="D27" s="60">
        <f>IF(Rekenblad!$C$134=Rekenblad!$B$135,Brondata!C23,IF(Rekenblad!$C$134=Rekenblad!$B$136,Brondata!C54,IF(Rekenblad!$C$134=Rekenblad!$B$137,Brondata!C85)))</f>
        <v>0.25311425571954177</v>
      </c>
      <c r="E27" s="2">
        <v>0.31495601173020527</v>
      </c>
      <c r="F27" s="34" t="s">
        <v>51</v>
      </c>
      <c r="H27" s="52"/>
      <c r="I27" s="52"/>
    </row>
    <row r="28" spans="2:9" x14ac:dyDescent="0.2">
      <c r="B28" s="26" t="s">
        <v>4</v>
      </c>
      <c r="C28" s="27" t="s">
        <v>16</v>
      </c>
      <c r="D28" s="57">
        <f>IF(Rekenblad!$C$134=Rekenblad!$B$135,Brondata!C24,IF(Rekenblad!$C$134=Rekenblad!$B$136,Brondata!C55,IF(Rekenblad!$C$134=Rekenblad!$B$137,Brondata!C86)))</f>
        <v>0.16359846003276562</v>
      </c>
      <c r="E28" s="1">
        <v>0.24457478005865099</v>
      </c>
      <c r="F28" s="28" t="s">
        <v>50</v>
      </c>
      <c r="H28" s="52"/>
      <c r="I28" s="52"/>
    </row>
    <row r="29" spans="2:9" x14ac:dyDescent="0.2">
      <c r="B29" s="32"/>
      <c r="C29" s="33" t="s">
        <v>60</v>
      </c>
      <c r="D29" s="60">
        <f>IF(Rekenblad!$C$134=Rekenblad!$B$135,Brondata!C25,IF(Rekenblad!$C$134=Rekenblad!$B$136,Brondata!C56,IF(Rekenblad!$C$134=Rekenblad!$B$137,Brondata!C87)))</f>
        <v>8.2351001236489488E-2</v>
      </c>
      <c r="E29" s="2">
        <v>0.1099706744868035</v>
      </c>
      <c r="F29" s="34" t="s">
        <v>59</v>
      </c>
      <c r="H29" s="52"/>
      <c r="I29" s="52"/>
    </row>
    <row r="30" spans="2:9" ht="13.5" thickBot="1" x14ac:dyDescent="0.25">
      <c r="B30" s="32"/>
      <c r="C30" s="33" t="s">
        <v>18</v>
      </c>
      <c r="D30" s="60">
        <f>IF(Rekenblad!$C$134=Rekenblad!$B$135,Brondata!C26,IF(Rekenblad!$C$134=Rekenblad!$B$136,Brondata!C57,IF(Rekenblad!$C$134=Rekenblad!$B$137,Brondata!C88)))</f>
        <v>0</v>
      </c>
      <c r="E30" s="2">
        <v>0</v>
      </c>
      <c r="F30" s="35" t="s">
        <v>53</v>
      </c>
      <c r="H30" s="52"/>
      <c r="I30" s="52"/>
    </row>
    <row r="31" spans="2:9" x14ac:dyDescent="0.2">
      <c r="B31" s="26" t="s">
        <v>3</v>
      </c>
      <c r="C31" s="53" t="s">
        <v>10</v>
      </c>
      <c r="D31" s="57">
        <f>IF(Rekenblad!$C$134=Rekenblad!$B$135,Brondata!C27,IF(Rekenblad!$C$134=Rekenblad!$B$136,Brondata!C58,IF(Rekenblad!$C$134=Rekenblad!$B$137,Brondata!C89)))</f>
        <v>0.37708522710605452</v>
      </c>
      <c r="E31" s="1">
        <v>0.16510263929618765</v>
      </c>
      <c r="F31" s="34"/>
      <c r="H31" s="52"/>
      <c r="I31" s="52"/>
    </row>
    <row r="32" spans="2:9" ht="13.5" thickBot="1" x14ac:dyDescent="0.25">
      <c r="B32" s="32"/>
      <c r="C32" s="54" t="s">
        <v>79</v>
      </c>
      <c r="D32" s="58">
        <f>IF(Rekenblad!$C$134=Rekenblad!$B$135,Brondata!C28,IF(Rekenblad!$C$134=Rekenblad!$B$136,Brondata!C59,IF(Rekenblad!$C$134=Rekenblad!$B$137,Brondata!C90)))</f>
        <v>1.0884218891532935E-2</v>
      </c>
      <c r="E32" s="3">
        <v>4.3988269794721403E-3</v>
      </c>
      <c r="F32" s="35"/>
      <c r="H32" s="52"/>
      <c r="I32" s="52"/>
    </row>
    <row r="33" spans="2:9" x14ac:dyDescent="0.2">
      <c r="B33" s="26" t="s">
        <v>78</v>
      </c>
      <c r="C33" s="53" t="s">
        <v>80</v>
      </c>
      <c r="D33" s="57">
        <f>IF(Rekenblad!$C$134=Rekenblad!$B$135,Brondata!C29,IF(Rekenblad!$C$134=Rekenblad!$B$136,Brondata!C60,IF(Rekenblad!$C$134=Rekenblad!$B$137,Brondata!C91)))</f>
        <v>1.7595307917888558E-4</v>
      </c>
      <c r="E33" s="1">
        <v>2.9325513196480933E-4</v>
      </c>
      <c r="F33" s="28"/>
      <c r="H33" s="52"/>
      <c r="I33" s="52"/>
    </row>
    <row r="34" spans="2:9" ht="13.5" thickBot="1" x14ac:dyDescent="0.25">
      <c r="B34" s="36"/>
      <c r="C34" s="54" t="s">
        <v>81</v>
      </c>
      <c r="D34" s="58">
        <f>IF(Rekenblad!$C$134=Rekenblad!$B$135,Brondata!C30,IF(Rekenblad!$C$134=Rekenblad!$B$136,Brondata!C61,IF(Rekenblad!$C$134=Rekenblad!$B$137,Brondata!C92)))</f>
        <v>2.0104821597942676E-2</v>
      </c>
      <c r="E34" s="3">
        <v>1.6129032258064512E-2</v>
      </c>
      <c r="F34" s="35"/>
      <c r="H34" s="52"/>
      <c r="I34" s="52"/>
    </row>
    <row r="35" spans="2:9" ht="13.5" thickBot="1" x14ac:dyDescent="0.25">
      <c r="B35" s="38"/>
      <c r="C35" s="39" t="s">
        <v>31</v>
      </c>
      <c r="D35" s="50">
        <f>SUM(D13:D34)</f>
        <v>0.99999999999999989</v>
      </c>
      <c r="E35" s="51">
        <f>SUM(E13:E34)</f>
        <v>0.99999999999999978</v>
      </c>
      <c r="F35" s="46" t="str">
        <f>Rekenblad!E130</f>
        <v>OK</v>
      </c>
    </row>
    <row r="36" spans="2:9" ht="13.5" thickBot="1" x14ac:dyDescent="0.25"/>
    <row r="37" spans="2:9" x14ac:dyDescent="0.2">
      <c r="C37" s="62" t="s">
        <v>27</v>
      </c>
      <c r="D37" s="40" t="s">
        <v>28</v>
      </c>
      <c r="E37" s="43">
        <f>IF(Rekenblad!C134=Rekenblad!$B$135,Rekenblad!C123,IF(Rekenblad!C134=Rekenblad!$B$136,Rekenblad!C124,IF(Rekenblad!C134=Rekenblad!$B$137,Rekenblad!C125,"Kan waarde niet bepalen")))</f>
        <v>1.3350072377481068</v>
      </c>
    </row>
    <row r="38" spans="2:9" x14ac:dyDescent="0.2">
      <c r="C38" s="63"/>
      <c r="D38" s="41" t="s">
        <v>29</v>
      </c>
      <c r="E38" s="44">
        <f>IF(Rekenblad!C134=Rekenblad!$B$135,Rekenblad!D123,IF(Rekenblad!C134=Rekenblad!$B$136,Rekenblad!D124,IF(Rekenblad!C134=Rekenblad!$B$137,Rekenblad!D125,"Kan waarde niet bepalen")))</f>
        <v>1.2523689757695304</v>
      </c>
    </row>
    <row r="39" spans="2:9" ht="13.5" thickBot="1" x14ac:dyDescent="0.25">
      <c r="C39" s="64"/>
      <c r="D39" s="42" t="s">
        <v>30</v>
      </c>
      <c r="E39" s="45">
        <f>IF(Rekenblad!C134=Rekenblad!$B$135,Rekenblad!E123,IF(Rekenblad!C134=Rekenblad!$B$136,Rekenblad!E124,IF(Rekenblad!C134=Rekenblad!$B$137,Rekenblad!E125,"Kan waarde niet bepalen")))</f>
        <v>1.1093035861579075</v>
      </c>
    </row>
  </sheetData>
  <mergeCells count="3">
    <mergeCell ref="D11:E11"/>
    <mergeCell ref="C37:C39"/>
    <mergeCell ref="D4:E4"/>
  </mergeCells>
  <phoneticPr fontId="1" type="noConversion"/>
  <pageMargins left="0.48" right="0.47" top="0.46" bottom="0.37" header="0.5" footer="0.5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0</xdr:rowOff>
                  </from>
                  <to>
                    <xdr:col>5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Drop Down 4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0</xdr:rowOff>
                  </from>
                  <to>
                    <xdr:col>5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3:N145"/>
  <sheetViews>
    <sheetView zoomScale="80" zoomScaleNormal="80" workbookViewId="0"/>
  </sheetViews>
  <sheetFormatPr defaultRowHeight="12.75" x14ac:dyDescent="0.2"/>
  <cols>
    <col min="1" max="1" width="9.140625" style="68"/>
    <col min="2" max="2" width="32.7109375" style="68" customWidth="1"/>
    <col min="3" max="3" width="10.7109375" style="68" customWidth="1"/>
    <col min="4" max="6" width="9.5703125" style="68" bestFit="1" customWidth="1"/>
    <col min="7" max="7" width="10.7109375" style="68" bestFit="1" customWidth="1"/>
    <col min="8" max="20" width="9.140625" style="68"/>
    <col min="21" max="21" width="9.42578125" style="68" customWidth="1"/>
    <col min="22" max="16384" width="9.140625" style="68"/>
  </cols>
  <sheetData>
    <row r="3" spans="1:14" ht="14.25" x14ac:dyDescent="0.25">
      <c r="A3" s="86">
        <v>2017</v>
      </c>
      <c r="B3" s="86"/>
      <c r="C3" s="87" t="s">
        <v>87</v>
      </c>
      <c r="D3" s="87"/>
      <c r="E3" s="87"/>
      <c r="F3" s="87"/>
      <c r="G3" s="87" t="s">
        <v>88</v>
      </c>
      <c r="H3" s="87"/>
      <c r="I3" s="87"/>
      <c r="J3" s="87"/>
      <c r="K3" s="88" t="s">
        <v>89</v>
      </c>
      <c r="L3" s="88"/>
      <c r="M3" s="88"/>
      <c r="N3" s="88"/>
    </row>
    <row r="4" spans="1:14" x14ac:dyDescent="0.2">
      <c r="A4" s="77" t="s">
        <v>8</v>
      </c>
      <c r="B4" s="77" t="s">
        <v>9</v>
      </c>
      <c r="C4" s="70" t="s">
        <v>43</v>
      </c>
      <c r="D4" s="70" t="s">
        <v>44</v>
      </c>
      <c r="E4" s="70" t="s">
        <v>45</v>
      </c>
      <c r="F4" s="70" t="s">
        <v>46</v>
      </c>
      <c r="G4" s="70" t="s">
        <v>43</v>
      </c>
      <c r="H4" s="70" t="s">
        <v>44</v>
      </c>
      <c r="I4" s="70" t="s">
        <v>45</v>
      </c>
      <c r="J4" s="70" t="s">
        <v>46</v>
      </c>
      <c r="K4" s="70" t="s">
        <v>43</v>
      </c>
      <c r="L4" s="70" t="s">
        <v>44</v>
      </c>
      <c r="M4" s="70" t="s">
        <v>45</v>
      </c>
      <c r="N4" s="70" t="s">
        <v>46</v>
      </c>
    </row>
    <row r="5" spans="1:14" x14ac:dyDescent="0.2">
      <c r="A5" s="79" t="s">
        <v>5</v>
      </c>
      <c r="B5" s="79" t="s">
        <v>83</v>
      </c>
      <c r="C5" s="89">
        <f>Brondata!C9*Brondata!D9</f>
        <v>2.700021114369501E-2</v>
      </c>
      <c r="D5" s="89">
        <f>Brondata!C9*Brondata!E9</f>
        <v>1.6875131964809383E-2</v>
      </c>
      <c r="E5" s="89">
        <f>Brondata!C9*Brondata!F9</f>
        <v>1.1981343695014661E-2</v>
      </c>
      <c r="F5" s="89">
        <f>Brondata!C9*Brondata!G9</f>
        <v>1.4089090909090907E-2</v>
      </c>
      <c r="G5" s="89">
        <f>Brondata!C9*Brondata!H9</f>
        <v>8.9797724340175947E-4</v>
      </c>
      <c r="H5" s="89">
        <f>Brondata!C9*Brondata!I9</f>
        <v>5.6123577712609968E-4</v>
      </c>
      <c r="I5" s="89">
        <f>Brondata!C9*Brondata!J9</f>
        <v>3.9847777126099696E-4</v>
      </c>
      <c r="J5" s="89">
        <f>Brondata!C9*Brondata!K9</f>
        <v>4.6860175953079174E-4</v>
      </c>
      <c r="K5" s="89">
        <f>Brondata!C9*Brondata!L9</f>
        <v>3.3944991202346036E-4</v>
      </c>
      <c r="L5" s="89">
        <f>Brondata!C9*Brondata!M9</f>
        <v>2.3509161290322575E-4</v>
      </c>
      <c r="M5" s="89">
        <f>Brondata!C9*Brondata!N9</f>
        <v>1.8849501466275658E-4</v>
      </c>
      <c r="N5" s="89">
        <f>Brondata!C9*Brondata!O9</f>
        <v>1.8514609970674481E-4</v>
      </c>
    </row>
    <row r="6" spans="1:14" x14ac:dyDescent="0.2">
      <c r="A6" s="79"/>
      <c r="B6" s="79" t="s">
        <v>10</v>
      </c>
      <c r="C6" s="89">
        <f>Brondata!C10*Brondata!D10</f>
        <v>3.8308523172844514E-2</v>
      </c>
      <c r="D6" s="89">
        <f>Brondata!C10*Brondata!E10</f>
        <v>2.3942826983027823E-2</v>
      </c>
      <c r="E6" s="89">
        <f>Brondata!C10*Brondata!F10</f>
        <v>1.6999371671323128E-2</v>
      </c>
      <c r="F6" s="89">
        <f>Brondata!C10*Brondata!G10</f>
        <v>1.7548136865432429E-2</v>
      </c>
      <c r="G6" s="89">
        <f>Brondata!C10*Brondata!H10</f>
        <v>2.5892178356722328E-3</v>
      </c>
      <c r="H6" s="89">
        <f>Brondata!C10*Brondata!I10</f>
        <v>1.6182611472951457E-3</v>
      </c>
      <c r="I6" s="89">
        <f>Brondata!C10*Brondata!J10</f>
        <v>1.148964704847021E-3</v>
      </c>
      <c r="J6" s="89">
        <f>Brondata!C10*Brondata!K10</f>
        <v>1.185139772027247E-3</v>
      </c>
      <c r="K6" s="89">
        <f>Brondata!C10*Brondata!L10</f>
        <v>3.1107434951851572E-3</v>
      </c>
      <c r="L6" s="89">
        <f>Brondata!C10*Brondata!M10</f>
        <v>1.733053287097574E-3</v>
      </c>
      <c r="M6" s="89">
        <f>Brondata!C10*Brondata!N10</f>
        <v>1.1178982924355465E-3</v>
      </c>
      <c r="N6" s="89">
        <f>Brondata!C10*Brondata!O10</f>
        <v>9.9487467472147853E-4</v>
      </c>
    </row>
    <row r="7" spans="1:14" x14ac:dyDescent="0.2">
      <c r="A7" s="79" t="s">
        <v>6</v>
      </c>
      <c r="B7" s="79" t="s">
        <v>10</v>
      </c>
      <c r="C7" s="89">
        <f>Brondata!C11*Brondata!D11</f>
        <v>1.0201222266767054E-2</v>
      </c>
      <c r="D7" s="89">
        <f>Brondata!C11*Brondata!E11</f>
        <v>6.3757639167294081E-3</v>
      </c>
      <c r="E7" s="89">
        <f>Brondata!C11*Brondata!F11</f>
        <v>4.5746108468308613E-3</v>
      </c>
      <c r="F7" s="89">
        <f>Brondata!C11*Brondata!G11</f>
        <v>4.2505091201012653E-3</v>
      </c>
      <c r="G7" s="89">
        <f>Brondata!C11*Brondata!H11</f>
        <v>7.1162515256111545E-4</v>
      </c>
      <c r="H7" s="89">
        <f>Brondata!C11*Brondata!I11</f>
        <v>4.4476572035069713E-4</v>
      </c>
      <c r="I7" s="89">
        <f>Brondata!C11*Brondata!J11</f>
        <v>3.1578366144899495E-4</v>
      </c>
      <c r="J7" s="89">
        <f>Brondata!C11*Brondata!K11</f>
        <v>2.9808766363929705E-4</v>
      </c>
      <c r="K7" s="89">
        <f>Brondata!C11*Brondata!L11</f>
        <v>4.6803122592023347E-4</v>
      </c>
      <c r="L7" s="89">
        <f>Brondata!C11*Brondata!M11</f>
        <v>2.6864369979705922E-4</v>
      </c>
      <c r="M7" s="89">
        <f>Brondata!C11*Brondata!N11</f>
        <v>1.7961485092345583E-4</v>
      </c>
      <c r="N7" s="89">
        <f>Brondata!C11*Brondata!O11</f>
        <v>1.7118322843765856E-4</v>
      </c>
    </row>
    <row r="8" spans="1:14" x14ac:dyDescent="0.2">
      <c r="A8" s="79" t="s">
        <v>7</v>
      </c>
      <c r="B8" s="79" t="s">
        <v>10</v>
      </c>
      <c r="C8" s="89">
        <f>Brondata!C12*Brondata!D12</f>
        <v>9.4387968165666469E-2</v>
      </c>
      <c r="D8" s="89">
        <f>Brondata!C12*Brondata!E12</f>
        <v>5.8992480103541543E-2</v>
      </c>
      <c r="E8" s="89">
        <f>Brondata!C12*Brondata!F12</f>
        <v>4.232710278824383E-2</v>
      </c>
      <c r="F8" s="89">
        <f>Brondata!C12*Brondata!G12</f>
        <v>3.8891039706869315E-2</v>
      </c>
      <c r="G8" s="89">
        <f>Brondata!C12*Brondata!H12</f>
        <v>6.3911017067822019E-3</v>
      </c>
      <c r="H8" s="89">
        <f>Brondata!C12*Brondata!I12</f>
        <v>3.9944385667388758E-3</v>
      </c>
      <c r="I8" s="89">
        <f>Brondata!C12*Brondata!J12</f>
        <v>2.8660105146587561E-3</v>
      </c>
      <c r="J8" s="89">
        <f>Brondata!C12*Brondata!K12</f>
        <v>2.6333504494652688E-3</v>
      </c>
      <c r="K8" s="89">
        <f>Brondata!C12*Brondata!L12</f>
        <v>3.2418882484072753E-3</v>
      </c>
      <c r="L8" s="89">
        <f>Brondata!C12*Brondata!M12</f>
        <v>1.9161734019106471E-3</v>
      </c>
      <c r="M8" s="89">
        <f>Brondata!C12*Brondata!N12</f>
        <v>1.3242263076609902E-3</v>
      </c>
      <c r="N8" s="89">
        <f>Brondata!C12*Brondata!O12</f>
        <v>1.5983294136408524E-3</v>
      </c>
    </row>
    <row r="9" spans="1:14" x14ac:dyDescent="0.2">
      <c r="A9" s="79"/>
      <c r="B9" s="79" t="s">
        <v>11</v>
      </c>
      <c r="C9" s="89">
        <f>Brondata!C13*Brondata!D13</f>
        <v>3.4475598826979462E-3</v>
      </c>
      <c r="D9" s="89">
        <f>Brondata!C13*Brondata!E13</f>
        <v>2.1547249266862163E-3</v>
      </c>
      <c r="E9" s="89">
        <f>Brondata!C13*Brondata!F13</f>
        <v>1.5460150733137825E-3</v>
      </c>
      <c r="F9" s="89">
        <f>Brondata!C13*Brondata!G13</f>
        <v>1.4205114369501462E-3</v>
      </c>
      <c r="G9" s="89">
        <f>Brondata!C13*Brondata!H13</f>
        <v>6.8951190615835752E-4</v>
      </c>
      <c r="H9" s="89">
        <f>Brondata!C13*Brondata!I13</f>
        <v>4.3094498533724327E-4</v>
      </c>
      <c r="I9" s="89">
        <f>Brondata!C13*Brondata!J13</f>
        <v>3.0920304985337233E-4</v>
      </c>
      <c r="J9" s="89">
        <f>Brondata!C13*Brondata!K13</f>
        <v>2.8410228739002925E-4</v>
      </c>
      <c r="K9" s="89">
        <f>Brondata!C13*Brondata!L13</f>
        <v>7.5865865102639271E-5</v>
      </c>
      <c r="L9" s="89">
        <f>Brondata!C13*Brondata!M13</f>
        <v>4.7115131964809365E-5</v>
      </c>
      <c r="M9" s="89">
        <f>Brondata!C13*Brondata!N13</f>
        <v>3.4277595307917881E-5</v>
      </c>
      <c r="N9" s="89">
        <f>Brondata!C13*Brondata!O13</f>
        <v>3.9024809384164208E-5</v>
      </c>
    </row>
    <row r="10" spans="1:14" x14ac:dyDescent="0.2">
      <c r="A10" s="79"/>
      <c r="B10" s="79" t="s">
        <v>12</v>
      </c>
      <c r="C10" s="89">
        <f>Brondata!C14*Brondata!D14</f>
        <v>0</v>
      </c>
      <c r="D10" s="89">
        <f>Brondata!C14*Brondata!E14</f>
        <v>0</v>
      </c>
      <c r="E10" s="89">
        <f>Brondata!C14*Brondata!F14</f>
        <v>0</v>
      </c>
      <c r="F10" s="89">
        <f>Brondata!C14*Brondata!G14</f>
        <v>0</v>
      </c>
      <c r="G10" s="89">
        <f>Brondata!C14*Brondata!H14</f>
        <v>0</v>
      </c>
      <c r="H10" s="89">
        <f>Brondata!C14*Brondata!I14</f>
        <v>0</v>
      </c>
      <c r="I10" s="89">
        <f>Brondata!C14*Brondata!J14</f>
        <v>0</v>
      </c>
      <c r="J10" s="89">
        <f>Brondata!C14*Brondata!K14</f>
        <v>0</v>
      </c>
      <c r="K10" s="89">
        <f>Brondata!C14*Brondata!L14</f>
        <v>0</v>
      </c>
      <c r="L10" s="89">
        <f>Brondata!C14*Brondata!M14</f>
        <v>0</v>
      </c>
      <c r="M10" s="89">
        <f>Brondata!C14*Brondata!N14</f>
        <v>0</v>
      </c>
      <c r="N10" s="89">
        <f>Brondata!C14*Brondata!O14</f>
        <v>0</v>
      </c>
    </row>
    <row r="11" spans="1:14" x14ac:dyDescent="0.2">
      <c r="A11" s="79" t="s">
        <v>0</v>
      </c>
      <c r="B11" s="79" t="s">
        <v>10</v>
      </c>
      <c r="C11" s="89">
        <f>Brondata!C15*Brondata!D15</f>
        <v>0.59546314338339434</v>
      </c>
      <c r="D11" s="89">
        <f>Brondata!C15*Brondata!E15</f>
        <v>0.37216446461462144</v>
      </c>
      <c r="E11" s="89">
        <f>Brondata!C15*Brondata!F15</f>
        <v>0.26702801458844277</v>
      </c>
      <c r="F11" s="89">
        <f>Brondata!C15*Brondata!G15</f>
        <v>0.21865203372922923</v>
      </c>
      <c r="G11" s="89">
        <f>Brondata!C15*Brondata!H15</f>
        <v>4.0319368691338973E-2</v>
      </c>
      <c r="H11" s="89">
        <f>Brondata!C15*Brondata!I15</f>
        <v>2.5199618386838984E-2</v>
      </c>
      <c r="I11" s="89">
        <f>Brondata!C15*Brondata!J15</f>
        <v>1.8080722997051445E-2</v>
      </c>
      <c r="J11" s="89">
        <f>Brondata!C15*Brondata!K15</f>
        <v>1.4805139830802722E-2</v>
      </c>
      <c r="K11" s="89">
        <f>Brondata!C15*Brondata!L15</f>
        <v>1.8108014341536003E-2</v>
      </c>
      <c r="L11" s="89">
        <f>Brondata!C15*Brondata!M15</f>
        <v>1.0977718769875168E-2</v>
      </c>
      <c r="M11" s="89">
        <f>Brondata!C15*Brondata!N15</f>
        <v>7.793958886714982E-3</v>
      </c>
      <c r="N11" s="89">
        <f>Brondata!C15*Brondata!O15</f>
        <v>8.3529132585632004E-3</v>
      </c>
    </row>
    <row r="12" spans="1:14" x14ac:dyDescent="0.2">
      <c r="A12" s="79"/>
      <c r="B12" s="79" t="s">
        <v>11</v>
      </c>
      <c r="C12" s="89">
        <f>Brondata!C16*Brondata!D16</f>
        <v>0.46787847632548385</v>
      </c>
      <c r="D12" s="89">
        <f>Brondata!C16*Brondata!E16</f>
        <v>0.29242404770342734</v>
      </c>
      <c r="E12" s="89">
        <f>Brondata!C16*Brondata!F16</f>
        <v>0.20981426304905332</v>
      </c>
      <c r="F12" s="89">
        <f>Brondata!C16*Brondata!G16</f>
        <v>0.17180337947605198</v>
      </c>
      <c r="G12" s="89">
        <f>Brondata!C16*Brondata!H16</f>
        <v>9.3575689836269585E-2</v>
      </c>
      <c r="H12" s="89">
        <f>Brondata!C16*Brondata!I16</f>
        <v>5.8484809540685481E-2</v>
      </c>
      <c r="I12" s="89">
        <f>Brondata!C16*Brondata!J16</f>
        <v>4.1962852609810662E-2</v>
      </c>
      <c r="J12" s="89">
        <f>Brondata!C16*Brondata!K16</f>
        <v>3.4360675895210399E-2</v>
      </c>
      <c r="K12" s="89">
        <f>Brondata!C16*Brondata!L16</f>
        <v>9.1793595880738758E-3</v>
      </c>
      <c r="L12" s="89">
        <f>Brondata!C16*Brondata!M16</f>
        <v>5.9112056233516057E-3</v>
      </c>
      <c r="M12" s="89">
        <f>Brondata!C16*Brondata!N16</f>
        <v>4.4519368763128253E-3</v>
      </c>
      <c r="N12" s="89">
        <f>Brondata!C16*Brondata!O16</f>
        <v>4.6631182537674697E-3</v>
      </c>
    </row>
    <row r="13" spans="1:14" x14ac:dyDescent="0.2">
      <c r="A13" s="79"/>
      <c r="B13" s="79" t="s">
        <v>12</v>
      </c>
      <c r="C13" s="89">
        <f>Brondata!C17*Brondata!D17</f>
        <v>0</v>
      </c>
      <c r="D13" s="89">
        <f>Brondata!C17*Brondata!E17</f>
        <v>0</v>
      </c>
      <c r="E13" s="89">
        <f>Brondata!C17*Brondata!F17</f>
        <v>0</v>
      </c>
      <c r="F13" s="89">
        <f>Brondata!C17*Brondata!G17</f>
        <v>0</v>
      </c>
      <c r="G13" s="89">
        <f>Brondata!C17*Brondata!H17</f>
        <v>0</v>
      </c>
      <c r="H13" s="89">
        <f>Brondata!C17*Brondata!I17</f>
        <v>0</v>
      </c>
      <c r="I13" s="89">
        <f>Brondata!C17*Brondata!J17</f>
        <v>0</v>
      </c>
      <c r="J13" s="89">
        <f>Brondata!C17*Brondata!K17</f>
        <v>0</v>
      </c>
      <c r="K13" s="89">
        <f>Brondata!C17*Brondata!L17</f>
        <v>0</v>
      </c>
      <c r="L13" s="89">
        <f>Brondata!C17*Brondata!M17</f>
        <v>0</v>
      </c>
      <c r="M13" s="89">
        <f>Brondata!C17*Brondata!N17</f>
        <v>0</v>
      </c>
      <c r="N13" s="89">
        <f>Brondata!C17*Brondata!O17</f>
        <v>0</v>
      </c>
    </row>
    <row r="14" spans="1:14" x14ac:dyDescent="0.2">
      <c r="A14" s="79"/>
      <c r="B14" s="79" t="s">
        <v>13</v>
      </c>
      <c r="C14" s="89">
        <f>Brondata!C18*Brondata!D18</f>
        <v>0</v>
      </c>
      <c r="D14" s="89">
        <f>Brondata!C18*Brondata!E18</f>
        <v>0</v>
      </c>
      <c r="E14" s="89">
        <f>Brondata!C18*Brondata!F18</f>
        <v>0</v>
      </c>
      <c r="F14" s="89">
        <f>Brondata!C18*Brondata!G18</f>
        <v>0</v>
      </c>
      <c r="G14" s="89">
        <f>Brondata!C18*Brondata!H18</f>
        <v>0</v>
      </c>
      <c r="H14" s="89">
        <f>Brondata!C18*Brondata!I18</f>
        <v>0</v>
      </c>
      <c r="I14" s="89">
        <f>Brondata!C18*Brondata!J18</f>
        <v>0</v>
      </c>
      <c r="J14" s="89">
        <f>Brondata!C18*Brondata!K18</f>
        <v>0</v>
      </c>
      <c r="K14" s="89">
        <f>Brondata!C18*Brondata!L18</f>
        <v>0</v>
      </c>
      <c r="L14" s="89">
        <f>Brondata!C18*Brondata!M18</f>
        <v>0</v>
      </c>
      <c r="M14" s="89">
        <f>Brondata!C18*Brondata!N18</f>
        <v>0</v>
      </c>
      <c r="N14" s="89">
        <f>Brondata!C18*Brondata!O18</f>
        <v>0</v>
      </c>
    </row>
    <row r="15" spans="1:14" x14ac:dyDescent="0.2">
      <c r="A15" s="79" t="s">
        <v>1</v>
      </c>
      <c r="B15" s="79" t="s">
        <v>14</v>
      </c>
      <c r="C15" s="89">
        <f>Brondata!C19*Brondata!D19</f>
        <v>0.27246778167026531</v>
      </c>
      <c r="D15" s="89">
        <f>Brondata!C19*Brondata!E19</f>
        <v>0.1702923635439158</v>
      </c>
      <c r="E15" s="89">
        <f>Brondata!C19*Brondata!F19</f>
        <v>0.12218477084275961</v>
      </c>
      <c r="F15" s="89">
        <f>Brondata!C19*Brondata!G19</f>
        <v>0.11638071076368117</v>
      </c>
      <c r="G15" s="89">
        <f>Brondata!C19*Brondata!H19</f>
        <v>5.4493556334053068E-2</v>
      </c>
      <c r="H15" s="89">
        <f>Brondata!C19*Brondata!I19</f>
        <v>3.4058472708783163E-2</v>
      </c>
      <c r="I15" s="89">
        <f>Brondata!C19*Brondata!J19</f>
        <v>2.4436954168551919E-2</v>
      </c>
      <c r="J15" s="89">
        <f>Brondata!C19*Brondata!K19</f>
        <v>2.3276142152736237E-2</v>
      </c>
      <c r="K15" s="89">
        <f>Brondata!C19*Brondata!L19</f>
        <v>5.1510616028317474E-3</v>
      </c>
      <c r="L15" s="89">
        <f>Brondata!C19*Brondata!M19</f>
        <v>3.3848131688888217E-3</v>
      </c>
      <c r="M15" s="89">
        <f>Brondata!C19*Brondata!N19</f>
        <v>2.5961627053608174E-3</v>
      </c>
      <c r="N15" s="89">
        <f>Brondata!C19*Brondata!O19</f>
        <v>2.5978741864014603E-3</v>
      </c>
    </row>
    <row r="16" spans="1:14" x14ac:dyDescent="0.2">
      <c r="A16" s="79"/>
      <c r="B16" s="79" t="s">
        <v>15</v>
      </c>
      <c r="C16" s="89">
        <f>Brondata!C20*Brondata!D20</f>
        <v>7.123794556068265E-2</v>
      </c>
      <c r="D16" s="89">
        <f>Brondata!C20*Brondata!E20</f>
        <v>4.4523715975426655E-2</v>
      </c>
      <c r="E16" s="89">
        <f>Brondata!C20*Brondata!F20</f>
        <v>3.1945769094162538E-2</v>
      </c>
      <c r="F16" s="89">
        <f>Brondata!C20*Brondata!G20</f>
        <v>1.9308019225589553E-2</v>
      </c>
      <c r="G16" s="89">
        <f>Brondata!C20*Brondata!H20</f>
        <v>2.4933280946238924E-3</v>
      </c>
      <c r="H16" s="89">
        <f>Brondata!C20*Brondata!I20</f>
        <v>1.5583300591399329E-3</v>
      </c>
      <c r="I16" s="89">
        <f>Brondata!C20*Brondata!J20</f>
        <v>1.1181014572086627E-3</v>
      </c>
      <c r="J16" s="89">
        <f>Brondata!C20*Brondata!K20</f>
        <v>6.7578067289563435E-4</v>
      </c>
      <c r="K16" s="89">
        <f>Brondata!C20*Brondata!L20</f>
        <v>1.4130645915095572E-3</v>
      </c>
      <c r="L16" s="89">
        <f>Brondata!C20*Brondata!M20</f>
        <v>9.6696289358101043E-4</v>
      </c>
      <c r="M16" s="89">
        <f>Brondata!C20*Brondata!N20</f>
        <v>7.6777329822686857E-4</v>
      </c>
      <c r="N16" s="89">
        <f>Brondata!C20*Brondata!O20</f>
        <v>5.8668136865432422E-4</v>
      </c>
    </row>
    <row r="17" spans="1:14" x14ac:dyDescent="0.2">
      <c r="A17" s="79"/>
      <c r="B17" s="79" t="s">
        <v>18</v>
      </c>
      <c r="C17" s="89">
        <f>Brondata!C21*Brondata!D21</f>
        <v>0</v>
      </c>
      <c r="D17" s="89">
        <f>Brondata!C21*Brondata!E21</f>
        <v>0</v>
      </c>
      <c r="E17" s="89">
        <f>Brondata!C21*Brondata!F21</f>
        <v>0</v>
      </c>
      <c r="F17" s="89">
        <f>Brondata!C21*Brondata!G21</f>
        <v>0</v>
      </c>
      <c r="G17" s="89">
        <f>Brondata!C21*Brondata!H21</f>
        <v>0</v>
      </c>
      <c r="H17" s="89">
        <f>Brondata!C21*Brondata!I21</f>
        <v>0</v>
      </c>
      <c r="I17" s="89">
        <f>Brondata!C21*Brondata!J21</f>
        <v>0</v>
      </c>
      <c r="J17" s="89">
        <f>Brondata!C21*Brondata!K21</f>
        <v>0</v>
      </c>
      <c r="K17" s="89">
        <f>Brondata!C21*Brondata!L21</f>
        <v>0</v>
      </c>
      <c r="L17" s="89">
        <f>Brondata!C21*Brondata!M21</f>
        <v>0</v>
      </c>
      <c r="M17" s="89">
        <f>Brondata!C21*Brondata!N21</f>
        <v>0</v>
      </c>
      <c r="N17" s="89">
        <f>Brondata!C21*Brondata!O21</f>
        <v>0</v>
      </c>
    </row>
    <row r="18" spans="1:14" x14ac:dyDescent="0.2">
      <c r="A18" s="79" t="s">
        <v>2</v>
      </c>
      <c r="B18" s="79" t="s">
        <v>14</v>
      </c>
      <c r="C18" s="84">
        <f>Brondata!C22*Brondata!D22</f>
        <v>0</v>
      </c>
      <c r="D18" s="84">
        <f>Brondata!C22*Brondata!E22</f>
        <v>0</v>
      </c>
      <c r="E18" s="84">
        <f>Brondata!C22*Brondata!F22</f>
        <v>0</v>
      </c>
      <c r="F18" s="84">
        <f>Brondata!C22*Brondata!G22</f>
        <v>0</v>
      </c>
      <c r="G18" s="84">
        <f>Brondata!C22*Brondata!H22</f>
        <v>0</v>
      </c>
      <c r="H18" s="84">
        <f>Brondata!C22*Brondata!I22</f>
        <v>0</v>
      </c>
      <c r="I18" s="84">
        <f>Brondata!C22*Brondata!J22</f>
        <v>0</v>
      </c>
      <c r="J18" s="84">
        <f>Brondata!C22*Brondata!K22</f>
        <v>0</v>
      </c>
      <c r="K18" s="84">
        <f>Brondata!C22*Brondata!L22</f>
        <v>0</v>
      </c>
      <c r="L18" s="84">
        <f>Brondata!C22*Brondata!M22</f>
        <v>0</v>
      </c>
      <c r="M18" s="84">
        <f>Brondata!C22*Brondata!N22</f>
        <v>0</v>
      </c>
      <c r="N18" s="84">
        <f>Brondata!C22*Brondata!O22</f>
        <v>0</v>
      </c>
    </row>
    <row r="19" spans="1:14" x14ac:dyDescent="0.2">
      <c r="A19" s="79"/>
      <c r="B19" s="79" t="s">
        <v>15</v>
      </c>
      <c r="C19" s="84">
        <f>Brondata!C23*Brondata!D23</f>
        <v>1.8166372086377192</v>
      </c>
      <c r="D19" s="84">
        <f>Brondata!C23*Brondata!E23</f>
        <v>1.1353981604807286</v>
      </c>
      <c r="E19" s="84">
        <f>Brondata!C23*Brondata!F23</f>
        <v>0.81464823203334524</v>
      </c>
      <c r="F19" s="84">
        <f>Brondata!C23*Brondata!G23</f>
        <v>0.56950707536896894</v>
      </c>
      <c r="G19" s="84">
        <f>Brondata!C23*Brondata!H23</f>
        <v>6.3582301036748889E-2</v>
      </c>
      <c r="H19" s="84">
        <f>Brondata!C23*Brondata!I23</f>
        <v>3.9738938147968056E-2</v>
      </c>
      <c r="I19" s="84">
        <f>Brondata!C23*Brondata!J23</f>
        <v>2.8512814678294942E-2</v>
      </c>
      <c r="J19" s="84">
        <f>Brondata!C23*Brondata!K23</f>
        <v>1.9932747637913913E-2</v>
      </c>
      <c r="K19" s="84">
        <f>Brondata!C23*Brondata!L23</f>
        <v>6.2056275189015783E-2</v>
      </c>
      <c r="L19" s="84">
        <f>Brondata!C23*Brondata!M23</f>
        <v>4.2465231796323243E-2</v>
      </c>
      <c r="M19" s="84">
        <f>Brondata!C23*Brondata!N23</f>
        <v>3.3717603118655876E-2</v>
      </c>
      <c r="N19" s="84">
        <f>Brondata!C23*Brondata!O23</f>
        <v>2.5764753203947874E-2</v>
      </c>
    </row>
    <row r="20" spans="1:14" x14ac:dyDescent="0.2">
      <c r="A20" s="79" t="s">
        <v>4</v>
      </c>
      <c r="B20" s="79" t="s">
        <v>16</v>
      </c>
      <c r="C20" s="84">
        <f>Brondata!C24*Brondata!D24</f>
        <v>1.1741695422349436</v>
      </c>
      <c r="D20" s="84">
        <f>Brondata!C24*Brondata!E24</f>
        <v>0.73385590254741717</v>
      </c>
      <c r="E20" s="84">
        <f>Brondata!C24*Brondata!F24</f>
        <v>0.52654164361545619</v>
      </c>
      <c r="F20" s="84">
        <f>Brondata!C24*Brondata!G24</f>
        <v>0.36809653507372264</v>
      </c>
      <c r="G20" s="84">
        <f>Brondata!C24*Brondata!H24</f>
        <v>0.23483397388637273</v>
      </c>
      <c r="H20" s="84">
        <f>Brondata!C24*Brondata!I24</f>
        <v>0.14677121322917547</v>
      </c>
      <c r="I20" s="84">
        <f>Brondata!C24*Brondata!J24</f>
        <v>0.10530832872309125</v>
      </c>
      <c r="J20" s="84">
        <f>Brondata!C24*Brondata!K24</f>
        <v>7.3619307014744534E-2</v>
      </c>
      <c r="K20" s="84">
        <f>Brondata!C24*Brondata!L24</f>
        <v>2.8677992051443651E-2</v>
      </c>
      <c r="L20" s="84">
        <f>Brondata!C24*Brondata!M24</f>
        <v>2.1080479567522015E-2</v>
      </c>
      <c r="M20" s="84">
        <f>Brondata!C24*Brondata!N24</f>
        <v>1.7688101900282586E-2</v>
      </c>
      <c r="N20" s="84">
        <f>Brondata!C24*Brondata!O24</f>
        <v>1.5382345204580787E-2</v>
      </c>
    </row>
    <row r="21" spans="1:14" x14ac:dyDescent="0.2">
      <c r="A21" s="79"/>
      <c r="B21" s="79" t="s">
        <v>17</v>
      </c>
      <c r="C21" s="84">
        <f>Brondata!C25*Brondata!D25</f>
        <v>0.28882143153661594</v>
      </c>
      <c r="D21" s="84">
        <f>Brondata!C25*Brondata!E25</f>
        <v>0.18051339471038497</v>
      </c>
      <c r="E21" s="84">
        <f>Brondata!C25*Brondata!F25</f>
        <v>0.12951836070470121</v>
      </c>
      <c r="F21" s="84">
        <f>Brondata!C25*Brondata!G25</f>
        <v>0.12034223568992289</v>
      </c>
      <c r="G21" s="84">
        <f>Brondata!C25*Brondata!H25</f>
        <v>1.4441071576830796E-2</v>
      </c>
      <c r="H21" s="84">
        <f>Brondata!C25*Brondata!I25</f>
        <v>9.025669735519248E-3</v>
      </c>
      <c r="I21" s="84">
        <f>Brondata!C25*Brondata!J25</f>
        <v>6.4759180352350603E-3</v>
      </c>
      <c r="J21" s="84">
        <f>Brondata!C25*Brondata!K25</f>
        <v>6.0171406073465765E-3</v>
      </c>
      <c r="K21" s="84">
        <f>Brondata!C25*Brondata!L25</f>
        <v>1.3297298520657194E-2</v>
      </c>
      <c r="L21" s="84">
        <f>Brondata!C25*Brondata!M25</f>
        <v>1.0110314772805051E-2</v>
      </c>
      <c r="M21" s="84">
        <f>Brondata!C25*Brondata!N25</f>
        <v>8.6872894714385123E-3</v>
      </c>
      <c r="N21" s="84">
        <f>Brondata!C25*Brondata!O25</f>
        <v>7.1473257483161594E-3</v>
      </c>
    </row>
    <row r="22" spans="1:14" x14ac:dyDescent="0.2">
      <c r="A22" s="79"/>
      <c r="B22" s="79" t="s">
        <v>18</v>
      </c>
      <c r="C22" s="84">
        <f>Brondata!C26*Brondata!D26</f>
        <v>0</v>
      </c>
      <c r="D22" s="84">
        <f>Brondata!C26*Brondata!E26</f>
        <v>0</v>
      </c>
      <c r="E22" s="84">
        <f>Brondata!C26*Brondata!F26</f>
        <v>0</v>
      </c>
      <c r="F22" s="84">
        <f>Brondata!C26*Brondata!G26</f>
        <v>0</v>
      </c>
      <c r="G22" s="84">
        <f>Brondata!C26*Brondata!H26</f>
        <v>0</v>
      </c>
      <c r="H22" s="84">
        <f>Brondata!C26*Brondata!I26</f>
        <v>0</v>
      </c>
      <c r="I22" s="84">
        <f>Brondata!C26*Brondata!J26</f>
        <v>0</v>
      </c>
      <c r="J22" s="84">
        <f>Brondata!C26*Brondata!K26</f>
        <v>0</v>
      </c>
      <c r="K22" s="84">
        <f>Brondata!C26*Brondata!L26</f>
        <v>0</v>
      </c>
      <c r="L22" s="84">
        <f>Brondata!C26*Brondata!M26</f>
        <v>0</v>
      </c>
      <c r="M22" s="84">
        <f>Brondata!C26*Brondata!N26</f>
        <v>0</v>
      </c>
      <c r="N22" s="84">
        <f>Brondata!C26*Brondata!O26</f>
        <v>0</v>
      </c>
    </row>
    <row r="23" spans="1:14" x14ac:dyDescent="0.2">
      <c r="A23" s="79" t="s">
        <v>3</v>
      </c>
      <c r="B23" s="73" t="s">
        <v>10</v>
      </c>
      <c r="C23" s="84">
        <f>Brondata!C27*Brondata!D27</f>
        <v>0.41916869262154444</v>
      </c>
      <c r="D23" s="84">
        <f>Brondata!C27*Brondata!E27</f>
        <v>0.26198071570238562</v>
      </c>
      <c r="E23" s="84">
        <f>Brondata!C27*Brondata!F27</f>
        <v>0.18600633831551194</v>
      </c>
      <c r="F23" s="84">
        <f>Brondata!C27*Brondata!G27</f>
        <v>0.15801341648129397</v>
      </c>
      <c r="G23" s="84">
        <f>Brondata!C27*Brondata!H27</f>
        <v>0.14670915554310868</v>
      </c>
      <c r="H23" s="84">
        <f>Brondata!C27*Brondata!I27</f>
        <v>9.1693175078789532E-2</v>
      </c>
      <c r="I23" s="84">
        <f>Brondata!C27*Brondata!J27</f>
        <v>6.5102256118951887E-2</v>
      </c>
      <c r="J23" s="84">
        <f>Brondata!C27*Brondata!K27</f>
        <v>5.5304450663055268E-2</v>
      </c>
      <c r="K23" s="84">
        <f>Brondata!C27*Brondata!L27</f>
        <v>4.051893890822688E-2</v>
      </c>
      <c r="L23" s="84">
        <f>Brondata!C27*Brondata!M27</f>
        <v>4.051893890822688E-2</v>
      </c>
      <c r="M23" s="84">
        <f>Brondata!C27*Brondata!N27</f>
        <v>4.051893890822688E-2</v>
      </c>
      <c r="N23" s="84">
        <f>Brondata!C27*Brondata!O27</f>
        <v>2.2523300615044636E-2</v>
      </c>
    </row>
    <row r="24" spans="1:14" x14ac:dyDescent="0.2">
      <c r="A24" s="79"/>
      <c r="B24" s="73" t="s">
        <v>79</v>
      </c>
      <c r="C24" s="84">
        <f>Brondata!C28*Brondata!D28</f>
        <v>1.2098919488265794E-2</v>
      </c>
      <c r="D24" s="84">
        <f>Brondata!C28*Brondata!E28</f>
        <v>7.5618328433302903E-3</v>
      </c>
      <c r="E24" s="84">
        <f>Brondata!C28*Brondata!F28</f>
        <v>5.3689021895020174E-3</v>
      </c>
      <c r="F24" s="84">
        <f>Brondata!C28*Brondata!G28</f>
        <v>4.5609122000890697E-3</v>
      </c>
      <c r="G24" s="84">
        <f>Brondata!C28*Brondata!H28</f>
        <v>4.2346250861586953E-3</v>
      </c>
      <c r="H24" s="84">
        <f>Brondata!C28*Brondata!I28</f>
        <v>2.646639318321823E-3</v>
      </c>
      <c r="I24" s="84">
        <f>Brondata!C28*Brondata!J28</f>
        <v>1.8791168547475951E-3</v>
      </c>
      <c r="J24" s="84">
        <f>Brondata!C28*Brondata!K28</f>
        <v>1.5963121952888948E-3</v>
      </c>
      <c r="K24" s="84">
        <f>Brondata!C28*Brondata!L28</f>
        <v>1.1695419725518885E-3</v>
      </c>
      <c r="L24" s="84">
        <f>Brondata!C28*Brondata!M28</f>
        <v>1.1695419725518885E-3</v>
      </c>
      <c r="M24" s="84">
        <f>Brondata!C28*Brondata!N28</f>
        <v>1.1695419725518885E-3</v>
      </c>
      <c r="N24" s="84">
        <f>Brondata!C28*Brondata!O28</f>
        <v>6.5011439439126219E-4</v>
      </c>
    </row>
    <row r="25" spans="1:14" x14ac:dyDescent="0.2">
      <c r="A25" s="79" t="s">
        <v>78</v>
      </c>
      <c r="B25" s="73" t="s">
        <v>80</v>
      </c>
      <c r="C25" s="84">
        <f>Brondata!C29*Brondata!D29</f>
        <v>0</v>
      </c>
      <c r="D25" s="84">
        <f>Brondata!C29*Brondata!E29</f>
        <v>0</v>
      </c>
      <c r="E25" s="84">
        <f>Brondata!C29*Brondata!F29</f>
        <v>0</v>
      </c>
      <c r="F25" s="84">
        <f>Brondata!C29*Brondata!G29</f>
        <v>0</v>
      </c>
      <c r="G25" s="84">
        <f>Brondata!C29*Brondata!H29</f>
        <v>0</v>
      </c>
      <c r="H25" s="84">
        <f>Brondata!C29*Brondata!I29</f>
        <v>0</v>
      </c>
      <c r="I25" s="84">
        <f>Brondata!C29*Brondata!J29</f>
        <v>0</v>
      </c>
      <c r="J25" s="84">
        <f>Brondata!C29*Brondata!K29</f>
        <v>0</v>
      </c>
      <c r="K25" s="84">
        <f>Brondata!C29*Brondata!L29</f>
        <v>1.6249266862170084E-5</v>
      </c>
      <c r="L25" s="84">
        <f>Brondata!C29*Brondata!M29</f>
        <v>1.6249266862170084E-5</v>
      </c>
      <c r="M25" s="84">
        <f>Brondata!C29*Brondata!N29</f>
        <v>1.6249266862170084E-5</v>
      </c>
      <c r="N25" s="84">
        <f>Brondata!C29*Brondata!O29</f>
        <v>8.9067448680351878E-6</v>
      </c>
    </row>
    <row r="26" spans="1:14" x14ac:dyDescent="0.2">
      <c r="A26" s="79"/>
      <c r="B26" s="73" t="s">
        <v>82</v>
      </c>
      <c r="C26" s="84">
        <f>Brondata!C30*Brondata!D30</f>
        <v>0</v>
      </c>
      <c r="D26" s="84">
        <f>Brondata!C30*Brondata!E30</f>
        <v>0</v>
      </c>
      <c r="E26" s="84">
        <f>Brondata!C30*Brondata!F30</f>
        <v>0</v>
      </c>
      <c r="F26" s="84">
        <f>Brondata!C30*Brondata!G30</f>
        <v>0</v>
      </c>
      <c r="G26" s="84">
        <f>Brondata!C30*Brondata!H30</f>
        <v>0</v>
      </c>
      <c r="H26" s="84">
        <f>Brondata!C30*Brondata!I30</f>
        <v>0</v>
      </c>
      <c r="I26" s="84">
        <f>Brondata!C30*Brondata!J30</f>
        <v>0</v>
      </c>
      <c r="J26" s="84">
        <f>Brondata!C30*Brondata!K30</f>
        <v>0</v>
      </c>
      <c r="K26" s="84">
        <f>Brondata!C30*Brondata!L30</f>
        <v>1.8566802745700061E-3</v>
      </c>
      <c r="L26" s="84">
        <f>Brondata!C30*Brondata!M30</f>
        <v>1.8566802745700061E-3</v>
      </c>
      <c r="M26" s="84">
        <f>Brondata!C30*Brondata!N30</f>
        <v>1.8566802745700061E-3</v>
      </c>
      <c r="N26" s="84">
        <f>Brondata!C30*Brondata!O30</f>
        <v>1.0177060692878582E-3</v>
      </c>
    </row>
    <row r="27" spans="1:14" ht="18" customHeight="1" x14ac:dyDescent="0.2">
      <c r="A27" s="73"/>
      <c r="B27" s="73" t="s">
        <v>19</v>
      </c>
      <c r="C27" s="90">
        <f t="shared" ref="C27:N27" si="0">SUM(C5:C23)</f>
        <v>5.2791897066023203</v>
      </c>
      <c r="D27" s="90">
        <f t="shared" si="0"/>
        <v>3.299493693173102</v>
      </c>
      <c r="E27" s="90">
        <f t="shared" si="0"/>
        <v>2.365115836318159</v>
      </c>
      <c r="F27" s="90">
        <f t="shared" si="0"/>
        <v>1.8183026938469045</v>
      </c>
      <c r="G27" s="90">
        <f t="shared" si="0"/>
        <v>0.66172787884392237</v>
      </c>
      <c r="H27" s="90">
        <f t="shared" si="0"/>
        <v>0.413579873083748</v>
      </c>
      <c r="I27" s="90">
        <f t="shared" si="0"/>
        <v>0.29603638849026498</v>
      </c>
      <c r="J27" s="90">
        <f t="shared" si="0"/>
        <v>0.2328606664067579</v>
      </c>
      <c r="K27" s="90">
        <f t="shared" si="0"/>
        <v>0.18563798353993347</v>
      </c>
      <c r="L27" s="90">
        <f t="shared" si="0"/>
        <v>0.13961574263424711</v>
      </c>
      <c r="M27" s="90">
        <f t="shared" si="0"/>
        <v>0.11906627722621002</v>
      </c>
      <c r="N27" s="90">
        <f t="shared" si="0"/>
        <v>9.0006870065166805E-2</v>
      </c>
    </row>
    <row r="30" spans="1:14" ht="14.25" x14ac:dyDescent="0.25">
      <c r="A30" s="86">
        <v>2020</v>
      </c>
      <c r="B30" s="86"/>
      <c r="C30" s="87" t="s">
        <v>87</v>
      </c>
      <c r="D30" s="87"/>
      <c r="E30" s="87"/>
      <c r="F30" s="87"/>
      <c r="G30" s="87" t="s">
        <v>88</v>
      </c>
      <c r="H30" s="87"/>
      <c r="I30" s="87"/>
      <c r="J30" s="87"/>
      <c r="K30" s="88" t="s">
        <v>89</v>
      </c>
      <c r="L30" s="88"/>
      <c r="M30" s="88"/>
      <c r="N30" s="88"/>
    </row>
    <row r="31" spans="1:14" x14ac:dyDescent="0.2">
      <c r="A31" s="77" t="s">
        <v>8</v>
      </c>
      <c r="B31" s="77" t="s">
        <v>9</v>
      </c>
      <c r="C31" s="70" t="s">
        <v>43</v>
      </c>
      <c r="D31" s="70" t="s">
        <v>44</v>
      </c>
      <c r="E31" s="70" t="s">
        <v>45</v>
      </c>
      <c r="F31" s="70" t="s">
        <v>46</v>
      </c>
      <c r="G31" s="70" t="s">
        <v>43</v>
      </c>
      <c r="H31" s="70" t="s">
        <v>44</v>
      </c>
      <c r="I31" s="70" t="s">
        <v>45</v>
      </c>
      <c r="J31" s="70" t="s">
        <v>46</v>
      </c>
      <c r="K31" s="70" t="s">
        <v>43</v>
      </c>
      <c r="L31" s="70" t="s">
        <v>44</v>
      </c>
      <c r="M31" s="70" t="s">
        <v>45</v>
      </c>
      <c r="N31" s="70" t="s">
        <v>46</v>
      </c>
    </row>
    <row r="32" spans="1:14" x14ac:dyDescent="0.2">
      <c r="A32" s="79" t="s">
        <v>5</v>
      </c>
      <c r="B32" s="79" t="s">
        <v>83</v>
      </c>
      <c r="C32" s="89">
        <f>Brondata!C40*Brondata!D40</f>
        <v>0</v>
      </c>
      <c r="D32" s="89">
        <f>Brondata!C40*Brondata!E40</f>
        <v>0</v>
      </c>
      <c r="E32" s="89">
        <f>Brondata!C40*Brondata!F40</f>
        <v>0</v>
      </c>
      <c r="F32" s="89">
        <f>Brondata!C40*Brondata!G40</f>
        <v>0</v>
      </c>
      <c r="G32" s="89">
        <f>Brondata!C40*Brondata!H40</f>
        <v>0</v>
      </c>
      <c r="H32" s="89">
        <f>Brondata!C40*Brondata!I40</f>
        <v>0</v>
      </c>
      <c r="I32" s="89">
        <f>Brondata!C40*Brondata!J40</f>
        <v>0</v>
      </c>
      <c r="J32" s="89">
        <f>Brondata!C40*Brondata!K40</f>
        <v>0</v>
      </c>
      <c r="K32" s="89">
        <f>Brondata!C40*Brondata!L40</f>
        <v>0</v>
      </c>
      <c r="L32" s="89">
        <f>Brondata!C40*Brondata!M40</f>
        <v>0</v>
      </c>
      <c r="M32" s="89">
        <f>Brondata!C40*Brondata!N40</f>
        <v>0</v>
      </c>
      <c r="N32" s="89">
        <f>Brondata!C40*Brondata!O40</f>
        <v>0</v>
      </c>
    </row>
    <row r="33" spans="1:14" x14ac:dyDescent="0.2">
      <c r="A33" s="79"/>
      <c r="B33" s="79" t="s">
        <v>10</v>
      </c>
      <c r="C33" s="89">
        <f>Brondata!C41*Brondata!D41</f>
        <v>2.454198241891482E-2</v>
      </c>
      <c r="D33" s="89">
        <f>Brondata!C41*Brondata!E41</f>
        <v>1.5338739011821763E-2</v>
      </c>
      <c r="E33" s="89">
        <f>Brondata!C41*Brondata!F41</f>
        <v>1.0890481964231584E-2</v>
      </c>
      <c r="F33" s="89">
        <f>Brondata!C41*Brondata!G41</f>
        <v>1.1242043043346467E-2</v>
      </c>
      <c r="G33" s="89">
        <f>Brondata!C41*Brondata!H41</f>
        <v>1.6587571991512576E-3</v>
      </c>
      <c r="H33" s="89">
        <f>Brondata!C41*Brondata!I41</f>
        <v>1.0367232494695362E-3</v>
      </c>
      <c r="I33" s="89">
        <f>Brondata!C41*Brondata!J41</f>
        <v>7.3607305244013336E-4</v>
      </c>
      <c r="J33" s="89">
        <f>Brondata!C41*Brondata!K41</f>
        <v>7.5924825704759005E-4</v>
      </c>
      <c r="K33" s="89">
        <f>Brondata!C41*Brondata!L41</f>
        <v>1.9928675356168531E-3</v>
      </c>
      <c r="L33" s="89">
        <f>Brondata!C41*Brondata!M41</f>
        <v>1.1102637162776598E-3</v>
      </c>
      <c r="M33" s="89">
        <f>Brondata!C41*Brondata!N41</f>
        <v>7.1617065777508334E-4</v>
      </c>
      <c r="N33" s="89">
        <f>Brondata!C41*Brondata!O41</f>
        <v>6.3735677478023633E-4</v>
      </c>
    </row>
    <row r="34" spans="1:14" x14ac:dyDescent="0.2">
      <c r="A34" s="79" t="s">
        <v>6</v>
      </c>
      <c r="B34" s="79" t="s">
        <v>10</v>
      </c>
      <c r="C34" s="89">
        <f>Brondata!C42*Brondata!D42</f>
        <v>6.5353137314337678E-3</v>
      </c>
      <c r="D34" s="89">
        <f>Brondata!C42*Brondata!E42</f>
        <v>4.0845710821461045E-3</v>
      </c>
      <c r="E34" s="89">
        <f>Brondata!C42*Brondata!F42</f>
        <v>2.9306799030009091E-3</v>
      </c>
      <c r="F34" s="89">
        <f>Brondata!C42*Brondata!G42</f>
        <v>2.7230472870566837E-3</v>
      </c>
      <c r="G34" s="89">
        <f>Brondata!C42*Brondata!H42</f>
        <v>4.5589572597756897E-4</v>
      </c>
      <c r="H34" s="89">
        <f>Brondata!C42*Brondata!I42</f>
        <v>2.8493482873598059E-4</v>
      </c>
      <c r="I34" s="89">
        <f>Brondata!C42*Brondata!J42</f>
        <v>2.0230372840254624E-4</v>
      </c>
      <c r="J34" s="89">
        <f>Brondata!C42*Brondata!K42</f>
        <v>1.9096695968475296E-4</v>
      </c>
      <c r="K34" s="89">
        <f>Brondata!C42*Brondata!L42</f>
        <v>2.9983964837829646E-4</v>
      </c>
      <c r="L34" s="89">
        <f>Brondata!C42*Brondata!M42</f>
        <v>1.7210397090027283E-4</v>
      </c>
      <c r="M34" s="89">
        <f>Brondata!C42*Brondata!N42</f>
        <v>1.1506850560775993E-4</v>
      </c>
      <c r="N34" s="89">
        <f>Brondata!C42*Brondata!O42</f>
        <v>1.0966686874810548E-4</v>
      </c>
    </row>
    <row r="35" spans="1:14" x14ac:dyDescent="0.2">
      <c r="A35" s="79" t="s">
        <v>7</v>
      </c>
      <c r="B35" s="79" t="s">
        <v>10</v>
      </c>
      <c r="C35" s="89">
        <f>Brondata!C43*Brondata!D43</f>
        <v>1.1878528038799636E-2</v>
      </c>
      <c r="D35" s="89">
        <f>Brondata!C43*Brondata!E43</f>
        <v>7.4240800242497728E-3</v>
      </c>
      <c r="E35" s="89">
        <f>Brondata!C43*Brondata!F43</f>
        <v>5.3267772052137015E-3</v>
      </c>
      <c r="F35" s="89">
        <f>Brondata!C43*Brondata!G43</f>
        <v>4.8943558654137619E-3</v>
      </c>
      <c r="G35" s="89">
        <f>Brondata!C43*Brondata!H43</f>
        <v>8.0430675962412865E-4</v>
      </c>
      <c r="H35" s="89">
        <f>Brondata!C43*Brondata!I43</f>
        <v>5.026917247650803E-4</v>
      </c>
      <c r="I35" s="89">
        <f>Brondata!C43*Brondata!J43</f>
        <v>3.6068141861170054E-4</v>
      </c>
      <c r="J35" s="89">
        <f>Brondata!C43*Brondata!K43</f>
        <v>3.3140163685965442E-4</v>
      </c>
      <c r="K35" s="89">
        <f>Brondata!C43*Brondata!L43</f>
        <v>4.0798484389208855E-4</v>
      </c>
      <c r="L35" s="89">
        <f>Brondata!C43*Brondata!M43</f>
        <v>2.4114640800242497E-4</v>
      </c>
      <c r="M35" s="89">
        <f>Brondata!C43*Brondata!N43</f>
        <v>1.6665110639587754E-4</v>
      </c>
      <c r="N35" s="89">
        <f>Brondata!C43*Brondata!O43</f>
        <v>2.0114640800242498E-4</v>
      </c>
    </row>
    <row r="36" spans="1:14" x14ac:dyDescent="0.2">
      <c r="A36" s="79"/>
      <c r="B36" s="79" t="s">
        <v>11</v>
      </c>
      <c r="C36" s="89">
        <f>Brondata!C44*Brondata!D44</f>
        <v>0</v>
      </c>
      <c r="D36" s="89">
        <f>Brondata!C44*Brondata!E44</f>
        <v>0</v>
      </c>
      <c r="E36" s="89">
        <f>Brondata!C44*Brondata!F44</f>
        <v>0</v>
      </c>
      <c r="F36" s="89">
        <f>Brondata!C44*Brondata!G44</f>
        <v>0</v>
      </c>
      <c r="G36" s="89">
        <f>Brondata!C44*Brondata!H44</f>
        <v>0</v>
      </c>
      <c r="H36" s="89">
        <f>Brondata!C44*Brondata!I44</f>
        <v>0</v>
      </c>
      <c r="I36" s="89">
        <f>Brondata!C44*Brondata!J44</f>
        <v>0</v>
      </c>
      <c r="J36" s="89">
        <f>Brondata!C44*Brondata!K44</f>
        <v>0</v>
      </c>
      <c r="K36" s="89">
        <f>Brondata!C44*Brondata!L44</f>
        <v>0</v>
      </c>
      <c r="L36" s="89">
        <f>Brondata!C44*Brondata!M44</f>
        <v>0</v>
      </c>
      <c r="M36" s="89">
        <f>Brondata!C44*Brondata!N44</f>
        <v>0</v>
      </c>
      <c r="N36" s="89">
        <f>Brondata!C44*Brondata!O44</f>
        <v>0</v>
      </c>
    </row>
    <row r="37" spans="1:14" x14ac:dyDescent="0.2">
      <c r="A37" s="79"/>
      <c r="B37" s="79" t="s">
        <v>12</v>
      </c>
      <c r="C37" s="89">
        <f>Brondata!C45*Brondata!D45</f>
        <v>0</v>
      </c>
      <c r="D37" s="89">
        <f>Brondata!C45*Brondata!E45</f>
        <v>0</v>
      </c>
      <c r="E37" s="89">
        <f>Brondata!C45*Brondata!F45</f>
        <v>0</v>
      </c>
      <c r="F37" s="89">
        <f>Brondata!C45*Brondata!G45</f>
        <v>0</v>
      </c>
      <c r="G37" s="89">
        <f>Brondata!C45*Brondata!H45</f>
        <v>0</v>
      </c>
      <c r="H37" s="89">
        <f>Brondata!C45*Brondata!I45</f>
        <v>0</v>
      </c>
      <c r="I37" s="89">
        <f>Brondata!C45*Brondata!J45</f>
        <v>0</v>
      </c>
      <c r="J37" s="89">
        <f>Brondata!C45*Brondata!K45</f>
        <v>0</v>
      </c>
      <c r="K37" s="89">
        <f>Brondata!C45*Brondata!L45</f>
        <v>0</v>
      </c>
      <c r="L37" s="89">
        <f>Brondata!C45*Brondata!M45</f>
        <v>0</v>
      </c>
      <c r="M37" s="89">
        <f>Brondata!C45*Brondata!N45</f>
        <v>0</v>
      </c>
      <c r="N37" s="89">
        <f>Brondata!C45*Brondata!O45</f>
        <v>0</v>
      </c>
    </row>
    <row r="38" spans="1:14" x14ac:dyDescent="0.2">
      <c r="A38" s="79" t="s">
        <v>0</v>
      </c>
      <c r="B38" s="79" t="s">
        <v>10</v>
      </c>
      <c r="C38" s="89">
        <f>Brondata!C46*Brondata!D46</f>
        <v>7.8372913003940586E-2</v>
      </c>
      <c r="D38" s="89">
        <f>Brondata!C46*Brondata!E46</f>
        <v>4.8983070627462856E-2</v>
      </c>
      <c r="E38" s="89">
        <f>Brondata!C46*Brondata!F46</f>
        <v>3.5145354652925127E-2</v>
      </c>
      <c r="F38" s="89">
        <f>Brondata!C46*Brondata!G46</f>
        <v>2.8778266141254921E-2</v>
      </c>
      <c r="G38" s="89">
        <f>Brondata!C46*Brondata!H46</f>
        <v>5.306703546529251E-3</v>
      </c>
      <c r="H38" s="89">
        <f>Brondata!C46*Brondata!I46</f>
        <v>3.3166914216429216E-3</v>
      </c>
      <c r="I38" s="89">
        <f>Brondata!C46*Brondata!J46</f>
        <v>2.3797256744468019E-3</v>
      </c>
      <c r="J38" s="89">
        <f>Brondata!C46*Brondata!K46</f>
        <v>1.9486041224613519E-3</v>
      </c>
      <c r="K38" s="89">
        <f>Brondata!C46*Brondata!L46</f>
        <v>2.3833176720218247E-3</v>
      </c>
      <c r="L38" s="89">
        <f>Brondata!C46*Brondata!M46</f>
        <v>1.4448514701424673E-3</v>
      </c>
      <c r="M38" s="89">
        <f>Brondata!C46*Brondata!N46</f>
        <v>1.0258153986056379E-3</v>
      </c>
      <c r="N38" s="89">
        <f>Brondata!C46*Brondata!O46</f>
        <v>1.0993831464080023E-3</v>
      </c>
    </row>
    <row r="39" spans="1:14" x14ac:dyDescent="0.2">
      <c r="A39" s="79"/>
      <c r="B39" s="79" t="s">
        <v>11</v>
      </c>
      <c r="C39" s="89">
        <f>Brondata!C47*Brondata!D47</f>
        <v>6.2698330403152466E-2</v>
      </c>
      <c r="D39" s="89">
        <f>Brondata!C47*Brondata!E47</f>
        <v>3.9186456501970286E-2</v>
      </c>
      <c r="E39" s="89">
        <f>Brondata!C47*Brondata!F47</f>
        <v>2.81162837223401E-2</v>
      </c>
      <c r="F39" s="89">
        <f>Brondata!C47*Brondata!G47</f>
        <v>2.3022612913003938E-2</v>
      </c>
      <c r="G39" s="89">
        <f>Brondata!C47*Brondata!H47</f>
        <v>1.2539665353137313E-2</v>
      </c>
      <c r="H39" s="89">
        <f>Brondata!C47*Brondata!I47</f>
        <v>7.8372913003940583E-3</v>
      </c>
      <c r="I39" s="89">
        <f>Brondata!C47*Brondata!J47</f>
        <v>5.6232567444680203E-3</v>
      </c>
      <c r="J39" s="89">
        <f>Brondata!C47*Brondata!K47</f>
        <v>4.6045225826007877E-3</v>
      </c>
      <c r="K39" s="89">
        <f>Brondata!C47*Brondata!L47</f>
        <v>1.2300854804486207E-3</v>
      </c>
      <c r="L39" s="89">
        <f>Brondata!C47*Brondata!M47</f>
        <v>7.9213458623825391E-4</v>
      </c>
      <c r="M39" s="89">
        <f>Brondata!C47*Brondata!N47</f>
        <v>5.9658441952106702E-4</v>
      </c>
      <c r="N39" s="89">
        <f>Brondata!C47*Brondata!O47</f>
        <v>6.2488390421339796E-4</v>
      </c>
    </row>
    <row r="40" spans="1:14" x14ac:dyDescent="0.2">
      <c r="A40" s="79"/>
      <c r="B40" s="79" t="s">
        <v>12</v>
      </c>
      <c r="C40" s="89">
        <f>Brondata!C48*Brondata!D48</f>
        <v>0</v>
      </c>
      <c r="D40" s="89">
        <f>Brondata!C48*Brondata!E48</f>
        <v>0</v>
      </c>
      <c r="E40" s="89">
        <f>Brondata!C48*Brondata!F48</f>
        <v>0</v>
      </c>
      <c r="F40" s="89">
        <f>Brondata!C48*Brondata!G48</f>
        <v>0</v>
      </c>
      <c r="G40" s="89">
        <f>Brondata!C48*Brondata!H48</f>
        <v>0</v>
      </c>
      <c r="H40" s="89">
        <f>Brondata!C48*Brondata!I48</f>
        <v>0</v>
      </c>
      <c r="I40" s="89">
        <f>Brondata!C48*Brondata!J48</f>
        <v>0</v>
      </c>
      <c r="J40" s="89">
        <f>Brondata!C48*Brondata!K48</f>
        <v>0</v>
      </c>
      <c r="K40" s="89">
        <f>Brondata!C48*Brondata!L48</f>
        <v>0</v>
      </c>
      <c r="L40" s="89">
        <f>Brondata!C48*Brondata!M48</f>
        <v>0</v>
      </c>
      <c r="M40" s="89">
        <f>Brondata!C48*Brondata!N48</f>
        <v>0</v>
      </c>
      <c r="N40" s="89">
        <f>Brondata!C48*Brondata!O48</f>
        <v>0</v>
      </c>
    </row>
    <row r="41" spans="1:14" x14ac:dyDescent="0.2">
      <c r="A41" s="79"/>
      <c r="B41" s="79" t="s">
        <v>13</v>
      </c>
      <c r="C41" s="89">
        <f>Brondata!C49*Brondata!D49</f>
        <v>0</v>
      </c>
      <c r="D41" s="89">
        <f>Brondata!C49*Brondata!E49</f>
        <v>0</v>
      </c>
      <c r="E41" s="89">
        <f>Brondata!C49*Brondata!F49</f>
        <v>0</v>
      </c>
      <c r="F41" s="89">
        <f>Brondata!C49*Brondata!G49</f>
        <v>0</v>
      </c>
      <c r="G41" s="89">
        <f>Brondata!C49*Brondata!H49</f>
        <v>0</v>
      </c>
      <c r="H41" s="89">
        <f>Brondata!C49*Brondata!I49</f>
        <v>0</v>
      </c>
      <c r="I41" s="89">
        <f>Brondata!C49*Brondata!J49</f>
        <v>0</v>
      </c>
      <c r="J41" s="89">
        <f>Brondata!C49*Brondata!K49</f>
        <v>0</v>
      </c>
      <c r="K41" s="89">
        <f>Brondata!C49*Brondata!L49</f>
        <v>0</v>
      </c>
      <c r="L41" s="89">
        <f>Brondata!C49*Brondata!M49</f>
        <v>0</v>
      </c>
      <c r="M41" s="89">
        <f>Brondata!C49*Brondata!N49</f>
        <v>0</v>
      </c>
      <c r="N41" s="89">
        <f>Brondata!C49*Brondata!O49</f>
        <v>0</v>
      </c>
    </row>
    <row r="42" spans="1:14" x14ac:dyDescent="0.2">
      <c r="A42" s="79" t="s">
        <v>1</v>
      </c>
      <c r="B42" s="79" t="s">
        <v>14</v>
      </c>
      <c r="C42" s="89">
        <f>Brondata!C50*Brondata!D50</f>
        <v>5.79084571082146E-2</v>
      </c>
      <c r="D42" s="89">
        <f>Brondata!C50*Brondata!E50</f>
        <v>3.6192785692634122E-2</v>
      </c>
      <c r="E42" s="89">
        <f>Brondata!C50*Brondata!F50</f>
        <v>2.5968323734464987E-2</v>
      </c>
      <c r="F42" s="89">
        <f>Brondata!C50*Brondata!G50</f>
        <v>2.4734768111548951E-2</v>
      </c>
      <c r="G42" s="89">
        <f>Brondata!C50*Brondata!H50</f>
        <v>1.1581691421642922E-2</v>
      </c>
      <c r="H42" s="89">
        <f>Brondata!C50*Brondata!I50</f>
        <v>7.2385571385268251E-3</v>
      </c>
      <c r="I42" s="89">
        <f>Brondata!C50*Brondata!J50</f>
        <v>5.1936647468929968E-3</v>
      </c>
      <c r="J42" s="89">
        <f>Brondata!C50*Brondata!K50</f>
        <v>4.946953622309791E-3</v>
      </c>
      <c r="K42" s="89">
        <f>Brondata!C50*Brondata!L50</f>
        <v>1.0947717490148528E-3</v>
      </c>
      <c r="L42" s="89">
        <f>Brondata!C50*Brondata!M50</f>
        <v>7.1938526826310998E-4</v>
      </c>
      <c r="M42" s="89">
        <f>Brondata!C50*Brondata!N50</f>
        <v>5.5177083964837821E-4</v>
      </c>
      <c r="N42" s="89">
        <f>Brondata!C50*Brondata!O50</f>
        <v>5.5213458623825404E-4</v>
      </c>
    </row>
    <row r="43" spans="1:14" x14ac:dyDescent="0.2">
      <c r="A43" s="79"/>
      <c r="B43" s="79" t="s">
        <v>15</v>
      </c>
      <c r="C43" s="89">
        <f>Brondata!C51*Brondata!D51</f>
        <v>1.4986359502879659E-2</v>
      </c>
      <c r="D43" s="89">
        <f>Brondata!C51*Brondata!E51</f>
        <v>9.366474689299787E-3</v>
      </c>
      <c r="E43" s="89">
        <f>Brondata!C51*Brondata!F51</f>
        <v>6.7204461958169145E-3</v>
      </c>
      <c r="F43" s="89">
        <f>Brondata!C51*Brondata!G51</f>
        <v>4.0618369202788723E-3</v>
      </c>
      <c r="G43" s="89">
        <f>Brondata!C51*Brondata!H51</f>
        <v>5.2452258260078806E-4</v>
      </c>
      <c r="H43" s="89">
        <f>Brondata!C51*Brondata!I51</f>
        <v>3.2782661412549257E-4</v>
      </c>
      <c r="I43" s="89">
        <f>Brondata!C51*Brondata!J51</f>
        <v>2.3521551985450137E-4</v>
      </c>
      <c r="J43" s="89">
        <f>Brondata!C51*Brondata!K51</f>
        <v>1.4216429220976053E-4</v>
      </c>
      <c r="K43" s="89">
        <f>Brondata!C51*Brondata!L51</f>
        <v>2.9726705062140045E-4</v>
      </c>
      <c r="L43" s="89">
        <f>Brondata!C51*Brondata!M51</f>
        <v>2.034204304334647E-4</v>
      </c>
      <c r="M43" s="89">
        <f>Brondata!C51*Brondata!N51</f>
        <v>1.6151682327978175E-4</v>
      </c>
      <c r="N43" s="89">
        <f>Brondata!C51*Brondata!O51</f>
        <v>1.2342043043346468E-4</v>
      </c>
    </row>
    <row r="44" spans="1:14" x14ac:dyDescent="0.2">
      <c r="A44" s="79"/>
      <c r="B44" s="79" t="s">
        <v>18</v>
      </c>
      <c r="C44" s="89">
        <f>Brondata!C52*Brondata!D52</f>
        <v>0</v>
      </c>
      <c r="D44" s="89">
        <f>Brondata!C52*Brondata!E52</f>
        <v>0</v>
      </c>
      <c r="E44" s="89">
        <f>Brondata!C52*Brondata!F52</f>
        <v>0</v>
      </c>
      <c r="F44" s="89">
        <f>Brondata!C52*Brondata!G52</f>
        <v>0</v>
      </c>
      <c r="G44" s="89">
        <f>Brondata!C52*Brondata!H52</f>
        <v>0</v>
      </c>
      <c r="H44" s="89">
        <f>Brondata!C52*Brondata!I52</f>
        <v>0</v>
      </c>
      <c r="I44" s="89">
        <f>Brondata!C52*Brondata!J52</f>
        <v>0</v>
      </c>
      <c r="J44" s="89">
        <f>Brondata!C52*Brondata!K52</f>
        <v>0</v>
      </c>
      <c r="K44" s="89">
        <f>Brondata!C52*Brondata!L52</f>
        <v>0</v>
      </c>
      <c r="L44" s="89">
        <f>Brondata!C52*Brondata!M52</f>
        <v>0</v>
      </c>
      <c r="M44" s="89">
        <f>Brondata!C52*Brondata!N52</f>
        <v>0</v>
      </c>
      <c r="N44" s="89">
        <f>Brondata!C52*Brondata!O52</f>
        <v>0</v>
      </c>
    </row>
    <row r="45" spans="1:14" x14ac:dyDescent="0.2">
      <c r="A45" s="79" t="s">
        <v>2</v>
      </c>
      <c r="B45" s="79" t="s">
        <v>14</v>
      </c>
      <c r="C45" s="84">
        <f>Brondata!C53*Brondata!D53</f>
        <v>0</v>
      </c>
      <c r="D45" s="84">
        <f>Brondata!C53*Brondata!E53</f>
        <v>0</v>
      </c>
      <c r="E45" s="84">
        <f>Brondata!C53*Brondata!F53</f>
        <v>0</v>
      </c>
      <c r="F45" s="84">
        <f>Brondata!C53*Brondata!G53</f>
        <v>0</v>
      </c>
      <c r="G45" s="84">
        <f>Brondata!C53*Brondata!H53</f>
        <v>0</v>
      </c>
      <c r="H45" s="84">
        <f>Brondata!C53*Brondata!I53</f>
        <v>0</v>
      </c>
      <c r="I45" s="84">
        <f>Brondata!C53*Brondata!J53</f>
        <v>0</v>
      </c>
      <c r="J45" s="84">
        <f>Brondata!C53*Brondata!K53</f>
        <v>0</v>
      </c>
      <c r="K45" s="84">
        <f>Brondata!C53*Brondata!L53</f>
        <v>0</v>
      </c>
      <c r="L45" s="84">
        <f>Brondata!C53*Brondata!M53</f>
        <v>0</v>
      </c>
      <c r="M45" s="84">
        <f>Brondata!C53*Brondata!N53</f>
        <v>0</v>
      </c>
      <c r="N45" s="84">
        <f>Brondata!C53*Brondata!O53</f>
        <v>0</v>
      </c>
    </row>
    <row r="46" spans="1:14" x14ac:dyDescent="0.2">
      <c r="A46" s="79"/>
      <c r="B46" s="79" t="s">
        <v>15</v>
      </c>
      <c r="C46" s="84">
        <f>Brondata!C54*Brondata!D54</f>
        <v>1.1508665192482568</v>
      </c>
      <c r="D46" s="84">
        <f>Brondata!C54*Brondata!E54</f>
        <v>0.7192915143983023</v>
      </c>
      <c r="E46" s="84">
        <f>Brondata!C54*Brondata!F54</f>
        <v>0.5160916944528644</v>
      </c>
      <c r="F46" s="84">
        <f>Brondata!C54*Brondata!G54</f>
        <v>0.36079114883297964</v>
      </c>
      <c r="G46" s="84">
        <f>Brondata!C54*Brondata!H54</f>
        <v>4.028032737193088E-2</v>
      </c>
      <c r="H46" s="84">
        <f>Brondata!C54*Brondata!I54</f>
        <v>2.51752046074568E-2</v>
      </c>
      <c r="I46" s="84">
        <f>Brondata!C54*Brondata!J54</f>
        <v>1.8063289481661107E-2</v>
      </c>
      <c r="J46" s="84">
        <f>Brondata!C54*Brondata!K54</f>
        <v>1.2627690209154286E-2</v>
      </c>
      <c r="K46" s="84">
        <f>Brondata!C54*Brondata!L54</f>
        <v>3.9313567444680203E-2</v>
      </c>
      <c r="L46" s="84">
        <f>Brondata!C54*Brondata!M54</f>
        <v>2.69023519248257E-2</v>
      </c>
      <c r="M46" s="84">
        <f>Brondata!C54*Brondata!N54</f>
        <v>2.1360599878751132E-2</v>
      </c>
      <c r="N46" s="84">
        <f>Brondata!C54*Brondata!O54</f>
        <v>1.6322351924825701E-2</v>
      </c>
    </row>
    <row r="47" spans="1:14" x14ac:dyDescent="0.2">
      <c r="A47" s="79" t="s">
        <v>4</v>
      </c>
      <c r="B47" s="79" t="s">
        <v>16</v>
      </c>
      <c r="C47" s="84">
        <f>Brondata!C55*Brondata!D55</f>
        <v>0.30240159957562895</v>
      </c>
      <c r="D47" s="84">
        <f>Brondata!C55*Brondata!E55</f>
        <v>0.18900098393452558</v>
      </c>
      <c r="E47" s="84">
        <f>Brondata!C55*Brondata!F55</f>
        <v>0.13560821461048803</v>
      </c>
      <c r="F47" s="84">
        <f>Brondata!C55*Brondata!G55</f>
        <v>9.4801454986359487E-2</v>
      </c>
      <c r="G47" s="84">
        <f>Brondata!C55*Brondata!H55</f>
        <v>6.0480336768717786E-2</v>
      </c>
      <c r="H47" s="84">
        <f>Brondata!C55*Brondata!I55</f>
        <v>3.7800205213701116E-2</v>
      </c>
      <c r="I47" s="84">
        <f>Brondata!C55*Brondata!J55</f>
        <v>2.7121642922097604E-2</v>
      </c>
      <c r="J47" s="84">
        <f>Brondata!C55*Brondata!K55</f>
        <v>1.8960290997271898E-2</v>
      </c>
      <c r="K47" s="84">
        <f>Brondata!C55*Brondata!L55</f>
        <v>7.3858760230372834E-3</v>
      </c>
      <c r="L47" s="84">
        <f>Brondata!C55*Brondata!M55</f>
        <v>5.4291739921188235E-3</v>
      </c>
      <c r="M47" s="84">
        <f>Brondata!C55*Brondata!N55</f>
        <v>4.5554837829645343E-3</v>
      </c>
      <c r="N47" s="84">
        <f>Brondata!C55*Brondata!O55</f>
        <v>3.9616474689299786E-3</v>
      </c>
    </row>
    <row r="48" spans="1:14" x14ac:dyDescent="0.2">
      <c r="A48" s="79"/>
      <c r="B48" s="79" t="s">
        <v>17</v>
      </c>
      <c r="C48" s="84">
        <f>Brondata!C56*Brondata!D56</f>
        <v>0.14351985450136404</v>
      </c>
      <c r="D48" s="84">
        <f>Brondata!C56*Brondata!E56</f>
        <v>8.9699909063352526E-2</v>
      </c>
      <c r="E48" s="84">
        <f>Brondata!C56*Brondata!F56</f>
        <v>6.4359684752955421E-2</v>
      </c>
      <c r="F48" s="84">
        <f>Brondata!C56*Brondata!G56</f>
        <v>5.9799925735071223E-2</v>
      </c>
      <c r="G48" s="84">
        <f>Brondata!C56*Brondata!H56</f>
        <v>7.1759927250682008E-3</v>
      </c>
      <c r="H48" s="84">
        <f>Brondata!C56*Brondata!I56</f>
        <v>4.4849954531676261E-3</v>
      </c>
      <c r="I48" s="84">
        <f>Brondata!C56*Brondata!J56</f>
        <v>3.2179842376477714E-3</v>
      </c>
      <c r="J48" s="84">
        <f>Brondata!C56*Brondata!K56</f>
        <v>2.9900106092755371E-3</v>
      </c>
      <c r="K48" s="84">
        <f>Brondata!C56*Brondata!L56</f>
        <v>6.6076341315550154E-3</v>
      </c>
      <c r="L48" s="84">
        <f>Brondata!C56*Brondata!M56</f>
        <v>5.0239724158836008E-3</v>
      </c>
      <c r="M48" s="84">
        <f>Brondata!C56*Brondata!N56</f>
        <v>4.3168490451652008E-3</v>
      </c>
      <c r="N48" s="84">
        <f>Brondata!C56*Brondata!O56</f>
        <v>3.5516171567141555E-3</v>
      </c>
    </row>
    <row r="49" spans="1:14" x14ac:dyDescent="0.2">
      <c r="A49" s="79"/>
      <c r="B49" s="79" t="s">
        <v>18</v>
      </c>
      <c r="C49" s="84">
        <f>Brondata!C57*Brondata!D57</f>
        <v>0</v>
      </c>
      <c r="D49" s="84">
        <f>Brondata!C57*Brondata!E57</f>
        <v>0</v>
      </c>
      <c r="E49" s="84">
        <f>Brondata!C57*Brondata!F57</f>
        <v>0</v>
      </c>
      <c r="F49" s="84">
        <f>Brondata!C57*Brondata!G57</f>
        <v>0</v>
      </c>
      <c r="G49" s="84">
        <f>Brondata!C57*Brondata!H57</f>
        <v>0</v>
      </c>
      <c r="H49" s="84">
        <f>Brondata!C57*Brondata!I57</f>
        <v>0</v>
      </c>
      <c r="I49" s="84">
        <f>Brondata!C57*Brondata!J57</f>
        <v>0</v>
      </c>
      <c r="J49" s="84">
        <f>Brondata!C57*Brondata!K57</f>
        <v>0</v>
      </c>
      <c r="K49" s="84">
        <f>Brondata!C57*Brondata!L57</f>
        <v>0</v>
      </c>
      <c r="L49" s="84">
        <f>Brondata!C57*Brondata!M57</f>
        <v>0</v>
      </c>
      <c r="M49" s="84">
        <f>Brondata!C57*Brondata!N57</f>
        <v>0</v>
      </c>
      <c r="N49" s="84">
        <f>Brondata!C57*Brondata!O57</f>
        <v>0</v>
      </c>
    </row>
    <row r="50" spans="1:14" x14ac:dyDescent="0.2">
      <c r="A50" s="79" t="s">
        <v>3</v>
      </c>
      <c r="B50" s="73" t="s">
        <v>10</v>
      </c>
      <c r="C50" s="84">
        <f>Brondata!C58*Brondata!D58</f>
        <v>0.7726290954834798</v>
      </c>
      <c r="D50" s="84">
        <f>Brondata!C58*Brondata!E58</f>
        <v>0.48289370597150649</v>
      </c>
      <c r="E50" s="84">
        <f>Brondata!C58*Brondata!F58</f>
        <v>0.34285458684449832</v>
      </c>
      <c r="F50" s="84">
        <f>Brondata!C58*Brondata!G58</f>
        <v>0.29125687390118216</v>
      </c>
      <c r="G50" s="84">
        <f>Brondata!C58*Brondata!H58</f>
        <v>0.27042039193695055</v>
      </c>
      <c r="H50" s="84">
        <f>Brondata!C58*Brondata!I58</f>
        <v>0.16901265807820551</v>
      </c>
      <c r="I50" s="84">
        <f>Brondata!C58*Brondata!J58</f>
        <v>0.11999917490148529</v>
      </c>
      <c r="J50" s="84">
        <f>Brondata!C58*Brondata!K58</f>
        <v>0.10193945407699301</v>
      </c>
      <c r="K50" s="84">
        <f>Brondata!C58*Brondata!L58</f>
        <v>7.468618642012731E-2</v>
      </c>
      <c r="L50" s="84">
        <f>Brondata!C58*Brondata!M58</f>
        <v>7.468618642012731E-2</v>
      </c>
      <c r="M50" s="84">
        <f>Brondata!C58*Brondata!N58</f>
        <v>7.468618642012731E-2</v>
      </c>
      <c r="N50" s="84">
        <f>Brondata!C58*Brondata!O58</f>
        <v>4.1515880569869656E-2</v>
      </c>
    </row>
    <row r="51" spans="1:14" x14ac:dyDescent="0.2">
      <c r="A51" s="79"/>
      <c r="B51" s="73" t="s">
        <v>79</v>
      </c>
      <c r="C51" s="84">
        <f>Brondata!C59*Brondata!D59</f>
        <v>2.2912681418611695E-2</v>
      </c>
      <c r="D51" s="84">
        <f>Brondata!C59*Brondata!E59</f>
        <v>1.432044134586238E-2</v>
      </c>
      <c r="E51" s="84">
        <f>Brondata!C59*Brondata!F59</f>
        <v>1.016751500454683E-2</v>
      </c>
      <c r="F51" s="84">
        <f>Brondata!C59*Brondata!G59</f>
        <v>8.6373604122461332E-3</v>
      </c>
      <c r="G51" s="84">
        <f>Brondata!C59*Brondata!H59</f>
        <v>8.0194446802061212E-3</v>
      </c>
      <c r="H51" s="84">
        <f>Brondata!C59*Brondata!I59</f>
        <v>5.0121503485904811E-3</v>
      </c>
      <c r="I51" s="84">
        <f>Brondata!C59*Brondata!J59</f>
        <v>3.5586323128220664E-3</v>
      </c>
      <c r="J51" s="84">
        <f>Brondata!C59*Brondata!K59</f>
        <v>3.0230627462867529E-3</v>
      </c>
      <c r="K51" s="84">
        <f>Brondata!C59*Brondata!L59</f>
        <v>2.2148541982418913E-3</v>
      </c>
      <c r="L51" s="84">
        <f>Brondata!C59*Brondata!M59</f>
        <v>2.2148541982418913E-3</v>
      </c>
      <c r="M51" s="84">
        <f>Brondata!C59*Brondata!N59</f>
        <v>2.2148541982418913E-3</v>
      </c>
      <c r="N51" s="84">
        <f>Brondata!C59*Brondata!O59</f>
        <v>1.2311730827523489E-3</v>
      </c>
    </row>
    <row r="52" spans="1:14" x14ac:dyDescent="0.2">
      <c r="A52" s="79" t="s">
        <v>78</v>
      </c>
      <c r="B52" s="73" t="s">
        <v>80</v>
      </c>
      <c r="C52" s="84">
        <f>Brondata!C60*Brondata!D60</f>
        <v>0</v>
      </c>
      <c r="D52" s="84">
        <f>Brondata!C60*Brondata!E60</f>
        <v>0</v>
      </c>
      <c r="E52" s="84">
        <f>Brondata!C60*Brondata!F60</f>
        <v>0</v>
      </c>
      <c r="F52" s="84">
        <f>Brondata!C60*Brondata!G60</f>
        <v>0</v>
      </c>
      <c r="G52" s="84">
        <f>Brondata!C60*Brondata!H60</f>
        <v>0</v>
      </c>
      <c r="H52" s="84">
        <f>Brondata!C60*Brondata!I60</f>
        <v>0</v>
      </c>
      <c r="I52" s="84">
        <f>Brondata!C60*Brondata!J60</f>
        <v>0</v>
      </c>
      <c r="J52" s="84">
        <f>Brondata!C60*Brondata!K60</f>
        <v>0</v>
      </c>
      <c r="K52" s="84">
        <f>Brondata!C60*Brondata!L60</f>
        <v>0</v>
      </c>
      <c r="L52" s="84">
        <f>Brondata!C60*Brondata!M60</f>
        <v>0</v>
      </c>
      <c r="M52" s="84">
        <f>Brondata!C60*Brondata!N60</f>
        <v>0</v>
      </c>
      <c r="N52" s="84">
        <f>Brondata!C60*Brondata!O60</f>
        <v>0</v>
      </c>
    </row>
    <row r="53" spans="1:14" x14ac:dyDescent="0.2">
      <c r="A53" s="79"/>
      <c r="B53" s="73" t="s">
        <v>82</v>
      </c>
      <c r="C53" s="84">
        <f>Brondata!C61*Brondata!D61</f>
        <v>0</v>
      </c>
      <c r="D53" s="84">
        <f>Brondata!C61*Brondata!E61</f>
        <v>0</v>
      </c>
      <c r="E53" s="84">
        <f>Brondata!C61*Brondata!F61</f>
        <v>0</v>
      </c>
      <c r="F53" s="84">
        <f>Brondata!C61*Brondata!G61</f>
        <v>0</v>
      </c>
      <c r="G53" s="84">
        <f>Brondata!C61*Brondata!H61</f>
        <v>0</v>
      </c>
      <c r="H53" s="84">
        <f>Brondata!C61*Brondata!I61</f>
        <v>0</v>
      </c>
      <c r="I53" s="84">
        <f>Brondata!C61*Brondata!J61</f>
        <v>0</v>
      </c>
      <c r="J53" s="84">
        <f>Brondata!C61*Brondata!K61</f>
        <v>0</v>
      </c>
      <c r="K53" s="84">
        <f>Brondata!C61*Brondata!L61</f>
        <v>2.4074264928766291E-3</v>
      </c>
      <c r="L53" s="84">
        <f>Brondata!C61*Brondata!M61</f>
        <v>2.4074264928766291E-3</v>
      </c>
      <c r="M53" s="84">
        <f>Brondata!C61*Brondata!N61</f>
        <v>2.4074264928766291E-3</v>
      </c>
      <c r="N53" s="84">
        <f>Brondata!C61*Brondata!O61</f>
        <v>1.3195877538648073E-3</v>
      </c>
    </row>
    <row r="54" spans="1:14" ht="18" customHeight="1" x14ac:dyDescent="0.2">
      <c r="A54" s="73"/>
      <c r="B54" s="73" t="s">
        <v>19</v>
      </c>
      <c r="C54" s="90">
        <f t="shared" ref="C54:N54" si="1">SUM(C32:C50)</f>
        <v>2.6263389530160652</v>
      </c>
      <c r="D54" s="90">
        <f t="shared" si="1"/>
        <v>1.6414622909972714</v>
      </c>
      <c r="E54" s="90">
        <f t="shared" si="1"/>
        <v>1.1740125280387994</v>
      </c>
      <c r="F54" s="90">
        <f t="shared" si="1"/>
        <v>0.90610633373749605</v>
      </c>
      <c r="G54" s="90">
        <f t="shared" si="1"/>
        <v>0.41122859139133061</v>
      </c>
      <c r="H54" s="90">
        <f t="shared" si="1"/>
        <v>0.25701777963019096</v>
      </c>
      <c r="I54" s="90">
        <f t="shared" si="1"/>
        <v>0.18313301242800847</v>
      </c>
      <c r="J54" s="90">
        <f t="shared" si="1"/>
        <v>0.14944130736586841</v>
      </c>
      <c r="K54" s="90">
        <f t="shared" si="1"/>
        <v>0.13569939799939373</v>
      </c>
      <c r="L54" s="90">
        <f t="shared" si="1"/>
        <v>0.11672499060321309</v>
      </c>
      <c r="M54" s="90">
        <f t="shared" si="1"/>
        <v>0.10825269687784177</v>
      </c>
      <c r="N54" s="90">
        <f t="shared" si="1"/>
        <v>6.8699489239163386E-2</v>
      </c>
    </row>
    <row r="57" spans="1:14" ht="14.25" x14ac:dyDescent="0.25">
      <c r="A57" s="86">
        <v>2030</v>
      </c>
      <c r="B57" s="86"/>
      <c r="C57" s="87" t="s">
        <v>87</v>
      </c>
      <c r="D57" s="87"/>
      <c r="E57" s="87"/>
      <c r="F57" s="87"/>
      <c r="G57" s="87" t="s">
        <v>88</v>
      </c>
      <c r="H57" s="87"/>
      <c r="I57" s="87"/>
      <c r="J57" s="87"/>
      <c r="K57" s="88" t="s">
        <v>89</v>
      </c>
      <c r="L57" s="88"/>
      <c r="M57" s="88"/>
      <c r="N57" s="88"/>
    </row>
    <row r="58" spans="1:14" x14ac:dyDescent="0.2">
      <c r="A58" s="77" t="s">
        <v>8</v>
      </c>
      <c r="B58" s="77" t="s">
        <v>9</v>
      </c>
      <c r="C58" s="70" t="s">
        <v>43</v>
      </c>
      <c r="D58" s="70" t="s">
        <v>44</v>
      </c>
      <c r="E58" s="70" t="s">
        <v>45</v>
      </c>
      <c r="F58" s="70" t="s">
        <v>46</v>
      </c>
      <c r="G58" s="70" t="s">
        <v>43</v>
      </c>
      <c r="H58" s="70" t="s">
        <v>44</v>
      </c>
      <c r="I58" s="70" t="s">
        <v>45</v>
      </c>
      <c r="J58" s="70" t="s">
        <v>46</v>
      </c>
      <c r="K58" s="70" t="s">
        <v>43</v>
      </c>
      <c r="L58" s="70" t="s">
        <v>44</v>
      </c>
      <c r="M58" s="70" t="s">
        <v>45</v>
      </c>
      <c r="N58" s="70" t="s">
        <v>46</v>
      </c>
    </row>
    <row r="59" spans="1:14" x14ac:dyDescent="0.2">
      <c r="A59" s="79" t="s">
        <v>5</v>
      </c>
      <c r="B59" s="79" t="s">
        <v>83</v>
      </c>
      <c r="C59" s="89">
        <f>Brondata!C71*Brondata!D71</f>
        <v>0</v>
      </c>
      <c r="D59" s="89">
        <f>Brondata!C71*Brondata!E71</f>
        <v>0</v>
      </c>
      <c r="E59" s="89">
        <f>Brondata!C71*Brondata!F71</f>
        <v>0</v>
      </c>
      <c r="F59" s="89">
        <f>Brondata!C71*Brondata!G71</f>
        <v>0</v>
      </c>
      <c r="G59" s="89">
        <f>Brondata!C71*Brondata!H71</f>
        <v>0</v>
      </c>
      <c r="H59" s="89">
        <f>Brondata!C71*Brondata!I71</f>
        <v>0</v>
      </c>
      <c r="I59" s="89">
        <f>Brondata!C71*Brondata!J71</f>
        <v>0</v>
      </c>
      <c r="J59" s="89">
        <f>Brondata!C71*Brondata!K71</f>
        <v>0</v>
      </c>
      <c r="K59" s="89">
        <f>Brondata!C71*Brondata!L71</f>
        <v>0</v>
      </c>
      <c r="L59" s="89">
        <f>Brondata!C71*Brondata!M71</f>
        <v>0</v>
      </c>
      <c r="M59" s="89">
        <f>Brondata!C71*Brondata!N71</f>
        <v>0</v>
      </c>
      <c r="N59" s="89">
        <f>Brondata!C71*Brondata!O71</f>
        <v>0</v>
      </c>
    </row>
    <row r="60" spans="1:14" x14ac:dyDescent="0.2">
      <c r="A60" s="79"/>
      <c r="B60" s="79" t="s">
        <v>10</v>
      </c>
      <c r="C60" s="89">
        <f>Brondata!C72*Brondata!D72</f>
        <v>0</v>
      </c>
      <c r="D60" s="89">
        <f>Brondata!C72*Brondata!E72</f>
        <v>0</v>
      </c>
      <c r="E60" s="89">
        <f>Brondata!C72*Brondata!F72</f>
        <v>0</v>
      </c>
      <c r="F60" s="89">
        <f>Brondata!C72*Brondata!G72</f>
        <v>0</v>
      </c>
      <c r="G60" s="89">
        <f>Brondata!C72*Brondata!H72</f>
        <v>0</v>
      </c>
      <c r="H60" s="89">
        <f>Brondata!C72*Brondata!I72</f>
        <v>0</v>
      </c>
      <c r="I60" s="89">
        <f>Brondata!C72*Brondata!J72</f>
        <v>0</v>
      </c>
      <c r="J60" s="89">
        <f>Brondata!C72*Brondata!K72</f>
        <v>0</v>
      </c>
      <c r="K60" s="89">
        <f>Brondata!C72*Brondata!L72</f>
        <v>0</v>
      </c>
      <c r="L60" s="89">
        <f>Brondata!C72*Brondata!M72</f>
        <v>0</v>
      </c>
      <c r="M60" s="89">
        <f>Brondata!C72*Brondata!N72</f>
        <v>0</v>
      </c>
      <c r="N60" s="89">
        <f>Brondata!C72*Brondata!O72</f>
        <v>0</v>
      </c>
    </row>
    <row r="61" spans="1:14" x14ac:dyDescent="0.2">
      <c r="A61" s="79" t="s">
        <v>6</v>
      </c>
      <c r="B61" s="79" t="s">
        <v>10</v>
      </c>
      <c r="C61" s="89">
        <f>Brondata!C73*Brondata!D73</f>
        <v>0</v>
      </c>
      <c r="D61" s="89">
        <f>Brondata!C73*Brondata!E73</f>
        <v>0</v>
      </c>
      <c r="E61" s="89">
        <f>Brondata!C73*Brondata!F73</f>
        <v>0</v>
      </c>
      <c r="F61" s="89">
        <f>Brondata!C73*Brondata!G73</f>
        <v>0</v>
      </c>
      <c r="G61" s="89">
        <f>Brondata!C73*Brondata!H73</f>
        <v>0</v>
      </c>
      <c r="H61" s="89">
        <f>Brondata!C73*Brondata!I73</f>
        <v>0</v>
      </c>
      <c r="I61" s="89">
        <f>Brondata!C73*Brondata!J73</f>
        <v>0</v>
      </c>
      <c r="J61" s="89">
        <f>Brondata!C73*Brondata!K73</f>
        <v>0</v>
      </c>
      <c r="K61" s="89">
        <f>Brondata!C73*Brondata!L73</f>
        <v>0</v>
      </c>
      <c r="L61" s="89">
        <f>Brondata!C73*Brondata!M73</f>
        <v>0</v>
      </c>
      <c r="M61" s="89">
        <f>Brondata!C73*Brondata!N73</f>
        <v>0</v>
      </c>
      <c r="N61" s="89">
        <f>Brondata!C73*Brondata!O73</f>
        <v>0</v>
      </c>
    </row>
    <row r="62" spans="1:14" x14ac:dyDescent="0.2">
      <c r="A62" s="79" t="s">
        <v>7</v>
      </c>
      <c r="B62" s="79" t="s">
        <v>10</v>
      </c>
      <c r="C62" s="89">
        <f>Brondata!C74*Brondata!D74</f>
        <v>1.1035557307800618E-2</v>
      </c>
      <c r="D62" s="89">
        <f>Brondata!C74*Brondata!E74</f>
        <v>6.8972233173753865E-3</v>
      </c>
      <c r="E62" s="89">
        <f>Brondata!C74*Brondata!F74</f>
        <v>4.9487575330892705E-3</v>
      </c>
      <c r="F62" s="89">
        <f>Brondata!C74*Brondata!G74</f>
        <v>4.5470233736975502E-3</v>
      </c>
      <c r="G62" s="89">
        <f>Brondata!C74*Brondata!H74</f>
        <v>7.4722838637003661E-4</v>
      </c>
      <c r="H62" s="89">
        <f>Brondata!C74*Brondata!I74</f>
        <v>4.6701774148127283E-4</v>
      </c>
      <c r="I62" s="89">
        <f>Brondata!C74*Brondata!J74</f>
        <v>3.3508532807659816E-4</v>
      </c>
      <c r="J62" s="89">
        <f>Brondata!C74*Brondata!K74</f>
        <v>3.0788341312306392E-4</v>
      </c>
      <c r="K62" s="89">
        <f>Brondata!C74*Brondata!L74</f>
        <v>3.7903182202196568E-4</v>
      </c>
      <c r="L62" s="89">
        <f>Brondata!C74*Brondata!M74</f>
        <v>2.2403323007603491E-4</v>
      </c>
      <c r="M62" s="89">
        <f>Brondata!C74*Brondata!N74</f>
        <v>1.5482455646296817E-4</v>
      </c>
      <c r="N62" s="89">
        <f>Brondata!C74*Brondata!O74</f>
        <v>1.8687186707969585E-4</v>
      </c>
    </row>
    <row r="63" spans="1:14" x14ac:dyDescent="0.2">
      <c r="A63" s="79"/>
      <c r="B63" s="79" t="s">
        <v>11</v>
      </c>
      <c r="C63" s="89">
        <f>Brondata!C75*Brondata!D75</f>
        <v>0</v>
      </c>
      <c r="D63" s="89">
        <f>Brondata!C75*Brondata!E75</f>
        <v>0</v>
      </c>
      <c r="E63" s="89">
        <f>Brondata!C75*Brondata!F75</f>
        <v>0</v>
      </c>
      <c r="F63" s="89">
        <f>Brondata!C75*Brondata!G75</f>
        <v>0</v>
      </c>
      <c r="G63" s="89">
        <f>Brondata!C75*Brondata!H75</f>
        <v>0</v>
      </c>
      <c r="H63" s="89">
        <f>Brondata!C75*Brondata!I75</f>
        <v>0</v>
      </c>
      <c r="I63" s="89">
        <f>Brondata!C75*Brondata!J75</f>
        <v>0</v>
      </c>
      <c r="J63" s="89">
        <f>Brondata!C75*Brondata!K75</f>
        <v>0</v>
      </c>
      <c r="K63" s="89">
        <f>Brondata!C75*Brondata!L75</f>
        <v>0</v>
      </c>
      <c r="L63" s="89">
        <f>Brondata!C75*Brondata!M75</f>
        <v>0</v>
      </c>
      <c r="M63" s="89">
        <f>Brondata!C75*Brondata!N75</f>
        <v>0</v>
      </c>
      <c r="N63" s="89">
        <f>Brondata!C75*Brondata!O75</f>
        <v>0</v>
      </c>
    </row>
    <row r="64" spans="1:14" x14ac:dyDescent="0.2">
      <c r="A64" s="79"/>
      <c r="B64" s="79" t="s">
        <v>12</v>
      </c>
      <c r="C64" s="89">
        <f>Brondata!C76*Brondata!D76</f>
        <v>0</v>
      </c>
      <c r="D64" s="89">
        <f>Brondata!C76*Brondata!E76</f>
        <v>0</v>
      </c>
      <c r="E64" s="89">
        <f>Brondata!C76*Brondata!F76</f>
        <v>0</v>
      </c>
      <c r="F64" s="89">
        <f>Brondata!C76*Brondata!G76</f>
        <v>0</v>
      </c>
      <c r="G64" s="89">
        <f>Brondata!C76*Brondata!H76</f>
        <v>0</v>
      </c>
      <c r="H64" s="89">
        <f>Brondata!C76*Brondata!I76</f>
        <v>0</v>
      </c>
      <c r="I64" s="89">
        <f>Brondata!C76*Brondata!J76</f>
        <v>0</v>
      </c>
      <c r="J64" s="89">
        <f>Brondata!C76*Brondata!K76</f>
        <v>0</v>
      </c>
      <c r="K64" s="89">
        <f>Brondata!C76*Brondata!L76</f>
        <v>0</v>
      </c>
      <c r="L64" s="89">
        <f>Brondata!C76*Brondata!M76</f>
        <v>0</v>
      </c>
      <c r="M64" s="89">
        <f>Brondata!C76*Brondata!N76</f>
        <v>0</v>
      </c>
      <c r="N64" s="89">
        <f>Brondata!C76*Brondata!O76</f>
        <v>0</v>
      </c>
    </row>
    <row r="65" spans="1:14" x14ac:dyDescent="0.2">
      <c r="A65" s="79" t="s">
        <v>0</v>
      </c>
      <c r="B65" s="79" t="s">
        <v>10</v>
      </c>
      <c r="C65" s="89">
        <f>Brondata!C77*Brondata!D77</f>
        <v>0</v>
      </c>
      <c r="D65" s="89">
        <f>Brondata!C77*Brondata!E77</f>
        <v>0</v>
      </c>
      <c r="E65" s="89">
        <f>Brondata!C77*Brondata!F77</f>
        <v>0</v>
      </c>
      <c r="F65" s="89">
        <f>Brondata!C77*Brondata!G77</f>
        <v>0</v>
      </c>
      <c r="G65" s="89">
        <f>Brondata!C77*Brondata!H77</f>
        <v>0</v>
      </c>
      <c r="H65" s="89">
        <f>Brondata!C77*Brondata!I77</f>
        <v>0</v>
      </c>
      <c r="I65" s="89">
        <f>Brondata!C77*Brondata!J77</f>
        <v>0</v>
      </c>
      <c r="J65" s="89">
        <f>Brondata!C77*Brondata!K77</f>
        <v>0</v>
      </c>
      <c r="K65" s="89">
        <f>Brondata!C77*Brondata!L77</f>
        <v>0</v>
      </c>
      <c r="L65" s="89">
        <f>Brondata!C77*Brondata!M77</f>
        <v>0</v>
      </c>
      <c r="M65" s="89">
        <f>Brondata!C77*Brondata!N77</f>
        <v>0</v>
      </c>
      <c r="N65" s="89">
        <f>Brondata!C77*Brondata!O77</f>
        <v>0</v>
      </c>
    </row>
    <row r="66" spans="1:14" x14ac:dyDescent="0.2">
      <c r="A66" s="79"/>
      <c r="B66" s="79" t="s">
        <v>11</v>
      </c>
      <c r="C66" s="89">
        <f>Brondata!C78*Brondata!D78</f>
        <v>0</v>
      </c>
      <c r="D66" s="89">
        <f>Brondata!C78*Brondata!E78</f>
        <v>0</v>
      </c>
      <c r="E66" s="89">
        <f>Brondata!C78*Brondata!F78</f>
        <v>0</v>
      </c>
      <c r="F66" s="89">
        <f>Brondata!C78*Brondata!G78</f>
        <v>0</v>
      </c>
      <c r="G66" s="89">
        <f>Brondata!C78*Brondata!H78</f>
        <v>0</v>
      </c>
      <c r="H66" s="89">
        <f>Brondata!C78*Brondata!I78</f>
        <v>0</v>
      </c>
      <c r="I66" s="89">
        <f>Brondata!C78*Brondata!J78</f>
        <v>0</v>
      </c>
      <c r="J66" s="89">
        <f>Brondata!C78*Brondata!K78</f>
        <v>0</v>
      </c>
      <c r="K66" s="89">
        <f>Brondata!C78*Brondata!L78</f>
        <v>0</v>
      </c>
      <c r="L66" s="89">
        <f>Brondata!C78*Brondata!M78</f>
        <v>0</v>
      </c>
      <c r="M66" s="89">
        <f>Brondata!C78*Brondata!N78</f>
        <v>0</v>
      </c>
      <c r="N66" s="89">
        <f>Brondata!C78*Brondata!O78</f>
        <v>0</v>
      </c>
    </row>
    <row r="67" spans="1:14" x14ac:dyDescent="0.2">
      <c r="A67" s="79"/>
      <c r="B67" s="79" t="s">
        <v>12</v>
      </c>
      <c r="C67" s="89">
        <f>Brondata!C79*Brondata!D79</f>
        <v>0</v>
      </c>
      <c r="D67" s="89">
        <f>Brondata!C79*Brondata!E79</f>
        <v>0</v>
      </c>
      <c r="E67" s="89">
        <f>Brondata!C79*Brondata!F79</f>
        <v>0</v>
      </c>
      <c r="F67" s="89">
        <f>Brondata!C79*Brondata!G79</f>
        <v>0</v>
      </c>
      <c r="G67" s="89">
        <f>Brondata!C79*Brondata!H79</f>
        <v>0</v>
      </c>
      <c r="H67" s="89">
        <f>Brondata!C79*Brondata!I79</f>
        <v>0</v>
      </c>
      <c r="I67" s="89">
        <f>Brondata!C79*Brondata!J79</f>
        <v>0</v>
      </c>
      <c r="J67" s="89">
        <f>Brondata!C79*Brondata!K79</f>
        <v>0</v>
      </c>
      <c r="K67" s="89">
        <f>Brondata!C79*Brondata!L79</f>
        <v>0</v>
      </c>
      <c r="L67" s="89">
        <f>Brondata!C79*Brondata!M79</f>
        <v>0</v>
      </c>
      <c r="M67" s="89">
        <f>Brondata!C79*Brondata!N79</f>
        <v>0</v>
      </c>
      <c r="N67" s="89">
        <f>Brondata!C79*Brondata!O79</f>
        <v>0</v>
      </c>
    </row>
    <row r="68" spans="1:14" x14ac:dyDescent="0.2">
      <c r="A68" s="79"/>
      <c r="B68" s="79" t="s">
        <v>13</v>
      </c>
      <c r="C68" s="89">
        <f>Brondata!C80*Brondata!D80</f>
        <v>0</v>
      </c>
      <c r="D68" s="89">
        <f>Brondata!C80*Brondata!E80</f>
        <v>0</v>
      </c>
      <c r="E68" s="89">
        <f>Brondata!C80*Brondata!F80</f>
        <v>0</v>
      </c>
      <c r="F68" s="89">
        <f>Brondata!C80*Brondata!G80</f>
        <v>0</v>
      </c>
      <c r="G68" s="89">
        <f>Brondata!C80*Brondata!H80</f>
        <v>0</v>
      </c>
      <c r="H68" s="89">
        <f>Brondata!C80*Brondata!I80</f>
        <v>0</v>
      </c>
      <c r="I68" s="89">
        <f>Brondata!C80*Brondata!J80</f>
        <v>0</v>
      </c>
      <c r="J68" s="89">
        <f>Brondata!C80*Brondata!K80</f>
        <v>0</v>
      </c>
      <c r="K68" s="89">
        <f>Brondata!C80*Brondata!L80</f>
        <v>0</v>
      </c>
      <c r="L68" s="89">
        <f>Brondata!C80*Brondata!M80</f>
        <v>0</v>
      </c>
      <c r="M68" s="89">
        <f>Brondata!C80*Brondata!N80</f>
        <v>0</v>
      </c>
      <c r="N68" s="89">
        <f>Brondata!C80*Brondata!O80</f>
        <v>0</v>
      </c>
    </row>
    <row r="69" spans="1:14" x14ac:dyDescent="0.2">
      <c r="A69" s="79" t="s">
        <v>1</v>
      </c>
      <c r="B69" s="79" t="s">
        <v>14</v>
      </c>
      <c r="C69" s="89">
        <f>Brondata!C81*Brondata!D81</f>
        <v>0</v>
      </c>
      <c r="D69" s="89">
        <f>Brondata!C81*Brondata!E81</f>
        <v>0</v>
      </c>
      <c r="E69" s="89">
        <f>Brondata!C81*Brondata!F81</f>
        <v>0</v>
      </c>
      <c r="F69" s="89">
        <f>Brondata!C81*Brondata!G81</f>
        <v>0</v>
      </c>
      <c r="G69" s="89">
        <f>Brondata!C81*Brondata!H81</f>
        <v>0</v>
      </c>
      <c r="H69" s="89">
        <f>Brondata!C81*Brondata!I81</f>
        <v>0</v>
      </c>
      <c r="I69" s="89">
        <f>Brondata!C81*Brondata!J81</f>
        <v>0</v>
      </c>
      <c r="J69" s="89">
        <f>Brondata!C81*Brondata!K81</f>
        <v>0</v>
      </c>
      <c r="K69" s="89">
        <f>Brondata!C81*Brondata!L81</f>
        <v>0</v>
      </c>
      <c r="L69" s="89">
        <f>Brondata!C81*Brondata!M81</f>
        <v>0</v>
      </c>
      <c r="M69" s="89">
        <f>Brondata!C81*Brondata!N81</f>
        <v>0</v>
      </c>
      <c r="N69" s="89">
        <f>Brondata!C81*Brondata!O81</f>
        <v>0</v>
      </c>
    </row>
    <row r="70" spans="1:14" x14ac:dyDescent="0.2">
      <c r="A70" s="79"/>
      <c r="B70" s="79" t="s">
        <v>15</v>
      </c>
      <c r="C70" s="89">
        <f>Brondata!C82*Brondata!D82</f>
        <v>0</v>
      </c>
      <c r="D70" s="89">
        <f>Brondata!C82*Brondata!E82</f>
        <v>0</v>
      </c>
      <c r="E70" s="89">
        <f>Brondata!C82*Brondata!F82</f>
        <v>0</v>
      </c>
      <c r="F70" s="89">
        <f>Brondata!C82*Brondata!G82</f>
        <v>0</v>
      </c>
      <c r="G70" s="89">
        <f>Brondata!C82*Brondata!H82</f>
        <v>0</v>
      </c>
      <c r="H70" s="89">
        <f>Brondata!C82*Brondata!I82</f>
        <v>0</v>
      </c>
      <c r="I70" s="89">
        <f>Brondata!C82*Brondata!J82</f>
        <v>0</v>
      </c>
      <c r="J70" s="89">
        <f>Brondata!C82*Brondata!K82</f>
        <v>0</v>
      </c>
      <c r="K70" s="89">
        <f>Brondata!C82*Brondata!L82</f>
        <v>0</v>
      </c>
      <c r="L70" s="89">
        <f>Brondata!C82*Brondata!M82</f>
        <v>0</v>
      </c>
      <c r="M70" s="89">
        <f>Brondata!C82*Brondata!N82</f>
        <v>0</v>
      </c>
      <c r="N70" s="89">
        <f>Brondata!C82*Brondata!O82</f>
        <v>0</v>
      </c>
    </row>
    <row r="71" spans="1:14" x14ac:dyDescent="0.2">
      <c r="A71" s="79"/>
      <c r="B71" s="79" t="s">
        <v>18</v>
      </c>
      <c r="C71" s="89">
        <f>Brondata!C83*Brondata!D83</f>
        <v>0</v>
      </c>
      <c r="D71" s="89">
        <f>Brondata!C83*Brondata!E83</f>
        <v>0</v>
      </c>
      <c r="E71" s="89">
        <f>Brondata!C83*Brondata!F83</f>
        <v>0</v>
      </c>
      <c r="F71" s="89">
        <f>Brondata!C83*Brondata!G83</f>
        <v>0</v>
      </c>
      <c r="G71" s="89">
        <f>Brondata!C83*Brondata!H83</f>
        <v>0</v>
      </c>
      <c r="H71" s="89">
        <f>Brondata!C83*Brondata!I83</f>
        <v>0</v>
      </c>
      <c r="I71" s="89">
        <f>Brondata!C83*Brondata!J83</f>
        <v>0</v>
      </c>
      <c r="J71" s="89">
        <f>Brondata!C83*Brondata!K83</f>
        <v>0</v>
      </c>
      <c r="K71" s="89">
        <f>Brondata!C83*Brondata!L83</f>
        <v>0</v>
      </c>
      <c r="L71" s="89">
        <f>Brondata!C83*Brondata!M83</f>
        <v>0</v>
      </c>
      <c r="M71" s="89">
        <f>Brondata!C83*Brondata!N83</f>
        <v>0</v>
      </c>
      <c r="N71" s="89">
        <f>Brondata!C83*Brondata!O83</f>
        <v>0</v>
      </c>
    </row>
    <row r="72" spans="1:14" x14ac:dyDescent="0.2">
      <c r="A72" s="79" t="s">
        <v>2</v>
      </c>
      <c r="B72" s="79" t="s">
        <v>14</v>
      </c>
      <c r="C72" s="84">
        <f>Brondata!C84*Brondata!D84</f>
        <v>0</v>
      </c>
      <c r="D72" s="84">
        <f>Brondata!C84*Brondata!E84</f>
        <v>0</v>
      </c>
      <c r="E72" s="84">
        <f>Brondata!C84*Brondata!F84</f>
        <v>0</v>
      </c>
      <c r="F72" s="84">
        <f>Brondata!C84*Brondata!G84</f>
        <v>0</v>
      </c>
      <c r="G72" s="84">
        <f>Brondata!C84*Brondata!H84</f>
        <v>0</v>
      </c>
      <c r="H72" s="84">
        <f>Brondata!C84*Brondata!I84</f>
        <v>0</v>
      </c>
      <c r="I72" s="84">
        <f>Brondata!C84*Brondata!J84</f>
        <v>0</v>
      </c>
      <c r="J72" s="84">
        <f>Brondata!C84*Brondata!K84</f>
        <v>0</v>
      </c>
      <c r="K72" s="84">
        <f>Brondata!C84*Brondata!L84</f>
        <v>0</v>
      </c>
      <c r="L72" s="84">
        <f>Brondata!C84*Brondata!M84</f>
        <v>0</v>
      </c>
      <c r="M72" s="84">
        <f>Brondata!C84*Brondata!N84</f>
        <v>0</v>
      </c>
      <c r="N72" s="84">
        <f>Brondata!C84*Brondata!O84</f>
        <v>0</v>
      </c>
    </row>
    <row r="73" spans="1:14" x14ac:dyDescent="0.2">
      <c r="A73" s="79"/>
      <c r="B73" s="79" t="s">
        <v>15</v>
      </c>
      <c r="C73" s="84">
        <f>Brondata!C85*Brondata!D85</f>
        <v>8.0846443255421004E-3</v>
      </c>
      <c r="D73" s="84">
        <f>Brondata!C85*Brondata!E85</f>
        <v>5.0529022810475921E-3</v>
      </c>
      <c r="E73" s="84">
        <f>Brondata!C85*Brondata!F85</f>
        <v>3.6254576175725147E-3</v>
      </c>
      <c r="F73" s="84">
        <f>Brondata!C85*Brondata!G85</f>
        <v>2.5344973246972683E-3</v>
      </c>
      <c r="G73" s="84">
        <f>Brondata!C85*Brondata!H85</f>
        <v>2.8296254576175723E-4</v>
      </c>
      <c r="H73" s="84">
        <f>Brondata!C85*Brondata!I85</f>
        <v>1.7685159110109828E-4</v>
      </c>
      <c r="I73" s="84">
        <f>Brondata!C85*Brondata!J85</f>
        <v>1.2689157983666573E-4</v>
      </c>
      <c r="J73" s="84">
        <f>Brondata!C85*Brondata!K85</f>
        <v>8.8707406364404382E-5</v>
      </c>
      <c r="K73" s="84">
        <f>Brondata!C85*Brondata!L85</f>
        <v>2.7617121937482399E-4</v>
      </c>
      <c r="L73" s="84">
        <f>Brondata!C85*Brondata!M85</f>
        <v>1.8898451140523796E-4</v>
      </c>
      <c r="M73" s="84">
        <f>Brondata!C85*Brondata!N85</f>
        <v>1.5005463249788791E-4</v>
      </c>
      <c r="N73" s="84">
        <f>Brondata!C85*Brondata!O85</f>
        <v>1.1466178541255982E-4</v>
      </c>
    </row>
    <row r="74" spans="1:14" x14ac:dyDescent="0.2">
      <c r="A74" s="79" t="s">
        <v>4</v>
      </c>
      <c r="B74" s="79" t="s">
        <v>16</v>
      </c>
      <c r="C74" s="84">
        <f>Brondata!C86*Brondata!D86</f>
        <v>0</v>
      </c>
      <c r="D74" s="84">
        <f>Brondata!C86*Brondata!E86</f>
        <v>0</v>
      </c>
      <c r="E74" s="84">
        <f>Brondata!C86*Brondata!F86</f>
        <v>0</v>
      </c>
      <c r="F74" s="84">
        <f>Brondata!C86*Brondata!G86</f>
        <v>0</v>
      </c>
      <c r="G74" s="84">
        <f>Brondata!C86*Brondata!H86</f>
        <v>0</v>
      </c>
      <c r="H74" s="84">
        <f>Brondata!C86*Brondata!I86</f>
        <v>0</v>
      </c>
      <c r="I74" s="84">
        <f>Brondata!C86*Brondata!J86</f>
        <v>0</v>
      </c>
      <c r="J74" s="84">
        <f>Brondata!C86*Brondata!K86</f>
        <v>0</v>
      </c>
      <c r="K74" s="84">
        <f>Brondata!C86*Brondata!L86</f>
        <v>0</v>
      </c>
      <c r="L74" s="84">
        <f>Brondata!C86*Brondata!M86</f>
        <v>0</v>
      </c>
      <c r="M74" s="84">
        <f>Brondata!C86*Brondata!N86</f>
        <v>0</v>
      </c>
      <c r="N74" s="84">
        <f>Brondata!C86*Brondata!O86</f>
        <v>0</v>
      </c>
    </row>
    <row r="75" spans="1:14" x14ac:dyDescent="0.2">
      <c r="A75" s="79"/>
      <c r="B75" s="79" t="s">
        <v>17</v>
      </c>
      <c r="C75" s="84">
        <f>Brondata!C87*Brondata!D87</f>
        <v>0</v>
      </c>
      <c r="D75" s="84">
        <f>Brondata!C87*Brondata!E87</f>
        <v>0</v>
      </c>
      <c r="E75" s="84">
        <f>Brondata!C87*Brondata!F87</f>
        <v>0</v>
      </c>
      <c r="F75" s="84">
        <f>Brondata!C87*Brondata!G87</f>
        <v>0</v>
      </c>
      <c r="G75" s="84">
        <f>Brondata!C87*Brondata!H87</f>
        <v>0</v>
      </c>
      <c r="H75" s="84">
        <f>Brondata!C87*Brondata!I87</f>
        <v>0</v>
      </c>
      <c r="I75" s="84">
        <f>Brondata!C87*Brondata!J87</f>
        <v>0</v>
      </c>
      <c r="J75" s="84">
        <f>Brondata!C87*Brondata!K87</f>
        <v>0</v>
      </c>
      <c r="K75" s="84">
        <f>Brondata!C87*Brondata!L87</f>
        <v>0</v>
      </c>
      <c r="L75" s="84">
        <f>Brondata!C87*Brondata!M87</f>
        <v>0</v>
      </c>
      <c r="M75" s="84">
        <f>Brondata!C87*Brondata!N87</f>
        <v>0</v>
      </c>
      <c r="N75" s="84">
        <f>Brondata!C87*Brondata!O87</f>
        <v>0</v>
      </c>
    </row>
    <row r="76" spans="1:14" x14ac:dyDescent="0.2">
      <c r="A76" s="79"/>
      <c r="B76" s="79" t="s">
        <v>18</v>
      </c>
      <c r="C76" s="84">
        <f>Brondata!C88*Brondata!D88</f>
        <v>0</v>
      </c>
      <c r="D76" s="84">
        <f>Brondata!C88*Brondata!E88</f>
        <v>0</v>
      </c>
      <c r="E76" s="84">
        <f>Brondata!C88*Brondata!F88</f>
        <v>0</v>
      </c>
      <c r="F76" s="84">
        <f>Brondata!C88*Brondata!G88</f>
        <v>0</v>
      </c>
      <c r="G76" s="84">
        <f>Brondata!C88*Brondata!H88</f>
        <v>0</v>
      </c>
      <c r="H76" s="84">
        <f>Brondata!C88*Brondata!I88</f>
        <v>0</v>
      </c>
      <c r="I76" s="84">
        <f>Brondata!C88*Brondata!J88</f>
        <v>0</v>
      </c>
      <c r="J76" s="84">
        <f>Brondata!C88*Brondata!K88</f>
        <v>0</v>
      </c>
      <c r="K76" s="84">
        <f>Brondata!C88*Brondata!L88</f>
        <v>0</v>
      </c>
      <c r="L76" s="84">
        <f>Brondata!C88*Brondata!M88</f>
        <v>0</v>
      </c>
      <c r="M76" s="84">
        <f>Brondata!C88*Brondata!N88</f>
        <v>0</v>
      </c>
      <c r="N76" s="84">
        <f>Brondata!C88*Brondata!O88</f>
        <v>0</v>
      </c>
    </row>
    <row r="77" spans="1:14" x14ac:dyDescent="0.2">
      <c r="A77" s="79" t="s">
        <v>3</v>
      </c>
      <c r="B77" s="73" t="s">
        <v>10</v>
      </c>
      <c r="C77" s="84">
        <f>Brondata!C89*Brondata!D89</f>
        <v>1.0468028972120529</v>
      </c>
      <c r="D77" s="84">
        <f>Brondata!C89*Brondata!E89</f>
        <v>0.65425251703745424</v>
      </c>
      <c r="E77" s="84">
        <f>Brondata!C89*Brondata!F89</f>
        <v>0.46451936243311737</v>
      </c>
      <c r="F77" s="84">
        <f>Brondata!C89*Brondata!G89</f>
        <v>0.39461177583779211</v>
      </c>
      <c r="G77" s="84">
        <f>Brondata!C89*Brondata!H89</f>
        <v>0.36638129653618695</v>
      </c>
      <c r="H77" s="84">
        <f>Brondata!C89*Brondata!I89</f>
        <v>0.22898819262179665</v>
      </c>
      <c r="I77" s="84">
        <f>Brondata!C89*Brondata!J89</f>
        <v>0.16258187102224725</v>
      </c>
      <c r="J77" s="84">
        <f>Brondata!C89*Brondata!K89</f>
        <v>0.13811350943396225</v>
      </c>
      <c r="K77" s="84">
        <f>Brondata!C89*Brondata!L89</f>
        <v>0.101189195156294</v>
      </c>
      <c r="L77" s="84">
        <f>Brondata!C89*Brondata!M89</f>
        <v>0.101189195156294</v>
      </c>
      <c r="M77" s="84">
        <f>Brondata!C89*Brondata!N89</f>
        <v>0.101189195156294</v>
      </c>
      <c r="N77" s="84">
        <f>Brondata!C89*Brondata!O89</f>
        <v>5.6248132920304131E-2</v>
      </c>
    </row>
    <row r="78" spans="1:14" x14ac:dyDescent="0.2">
      <c r="A78" s="79"/>
      <c r="B78" s="73" t="s">
        <v>79</v>
      </c>
      <c r="C78" s="84">
        <f>Brondata!C90*Brondata!D90</f>
        <v>3.1303914390312583E-2</v>
      </c>
      <c r="D78" s="84">
        <f>Brondata!C90*Brondata!E90</f>
        <v>1.9564967614756408E-2</v>
      </c>
      <c r="E78" s="84">
        <f>Brondata!C90*Brondata!F90</f>
        <v>1.3891129259363559E-2</v>
      </c>
      <c r="F78" s="84">
        <f>Brondata!C90*Brondata!G90</f>
        <v>1.1800591382709096E-2</v>
      </c>
      <c r="G78" s="84">
        <f>Brondata!C90*Brondata!H90</f>
        <v>1.0956378484933822E-2</v>
      </c>
      <c r="H78" s="84">
        <f>Brondata!C90*Brondata!I90</f>
        <v>6.8477330329484651E-3</v>
      </c>
      <c r="I78" s="84">
        <f>Brondata!C90*Brondata!J90</f>
        <v>4.8618980568853843E-3</v>
      </c>
      <c r="J78" s="84">
        <f>Brondata!C90*Brondata!K90</f>
        <v>4.1301886792452823E-3</v>
      </c>
      <c r="K78" s="84">
        <f>Brondata!C90*Brondata!L90</f>
        <v>3.0259926781188396E-3</v>
      </c>
      <c r="L78" s="84">
        <f>Brondata!C90*Brondata!M90</f>
        <v>3.0259926781188396E-3</v>
      </c>
      <c r="M78" s="84">
        <f>Brondata!C90*Brondata!N90</f>
        <v>3.0259926781188396E-3</v>
      </c>
      <c r="N78" s="84">
        <f>Brondata!C90*Brondata!O90</f>
        <v>1.6820613911574204E-3</v>
      </c>
    </row>
    <row r="79" spans="1:14" x14ac:dyDescent="0.2">
      <c r="A79" s="79" t="s">
        <v>78</v>
      </c>
      <c r="B79" s="73" t="s">
        <v>80</v>
      </c>
      <c r="C79" s="84">
        <f>Brondata!C91*Brondata!D91</f>
        <v>0</v>
      </c>
      <c r="D79" s="84">
        <f>Brondata!C91*Brondata!E91</f>
        <v>0</v>
      </c>
      <c r="E79" s="84">
        <f>Brondata!C91*Brondata!F91</f>
        <v>0</v>
      </c>
      <c r="F79" s="84">
        <f>Brondata!C91*Brondata!G91</f>
        <v>0</v>
      </c>
      <c r="G79" s="84">
        <f>Brondata!C91*Brondata!H91</f>
        <v>0</v>
      </c>
      <c r="H79" s="84">
        <f>Brondata!C91*Brondata!I91</f>
        <v>0</v>
      </c>
      <c r="I79" s="84">
        <f>Brondata!C91*Brondata!J91</f>
        <v>0</v>
      </c>
      <c r="J79" s="84">
        <f>Brondata!C91*Brondata!K91</f>
        <v>0</v>
      </c>
      <c r="K79" s="84">
        <f>Brondata!C91*Brondata!L91</f>
        <v>0</v>
      </c>
      <c r="L79" s="84">
        <f>Brondata!C91*Brondata!M91</f>
        <v>0</v>
      </c>
      <c r="M79" s="84">
        <f>Brondata!C91*Brondata!N91</f>
        <v>0</v>
      </c>
      <c r="N79" s="84">
        <f>Brondata!C91*Brondata!O91</f>
        <v>0</v>
      </c>
    </row>
    <row r="80" spans="1:14" x14ac:dyDescent="0.2">
      <c r="A80" s="79"/>
      <c r="B80" s="73" t="s">
        <v>82</v>
      </c>
      <c r="C80" s="84">
        <f>Brondata!C92*Brondata!D92</f>
        <v>0</v>
      </c>
      <c r="D80" s="84">
        <f>Brondata!C92*Brondata!E92</f>
        <v>0</v>
      </c>
      <c r="E80" s="84">
        <f>Brondata!C92*Brondata!F92</f>
        <v>0</v>
      </c>
      <c r="F80" s="84">
        <f>Brondata!C92*Brondata!G92</f>
        <v>0</v>
      </c>
      <c r="G80" s="84">
        <f>Brondata!C92*Brondata!H92</f>
        <v>0</v>
      </c>
      <c r="H80" s="84">
        <f>Brondata!C92*Brondata!I92</f>
        <v>0</v>
      </c>
      <c r="I80" s="84">
        <f>Brondata!C92*Brondata!J92</f>
        <v>0</v>
      </c>
      <c r="J80" s="84">
        <f>Brondata!C92*Brondata!K92</f>
        <v>0</v>
      </c>
      <c r="K80" s="84">
        <f>Brondata!C92*Brondata!L92</f>
        <v>2.6266826246127846E-3</v>
      </c>
      <c r="L80" s="84">
        <f>Brondata!C92*Brondata!M92</f>
        <v>2.6266826246127846E-3</v>
      </c>
      <c r="M80" s="84">
        <f>Brondata!C92*Brondata!N92</f>
        <v>2.6266826246127846E-3</v>
      </c>
      <c r="N80" s="84">
        <f>Brondata!C92*Brondata!O92</f>
        <v>1.4397690791326384E-3</v>
      </c>
    </row>
    <row r="81" spans="1:14" ht="18" customHeight="1" x14ac:dyDescent="0.2">
      <c r="A81" s="73"/>
      <c r="B81" s="73" t="s">
        <v>19</v>
      </c>
      <c r="C81" s="90">
        <f t="shared" ref="C81:N81" si="2">SUM(C59:C77)</f>
        <v>1.0659230988453956</v>
      </c>
      <c r="D81" s="90">
        <f t="shared" si="2"/>
        <v>0.66620264263587725</v>
      </c>
      <c r="E81" s="90">
        <f t="shared" si="2"/>
        <v>0.47309357758377912</v>
      </c>
      <c r="F81" s="90">
        <f t="shared" si="2"/>
        <v>0.40169329653618691</v>
      </c>
      <c r="G81" s="90">
        <f t="shared" si="2"/>
        <v>0.36741148746831875</v>
      </c>
      <c r="H81" s="90">
        <f t="shared" si="2"/>
        <v>0.22963206195437902</v>
      </c>
      <c r="I81" s="90">
        <f t="shared" si="2"/>
        <v>0.16304384793016052</v>
      </c>
      <c r="J81" s="90">
        <f t="shared" si="2"/>
        <v>0.13851010025344973</v>
      </c>
      <c r="K81" s="90">
        <f t="shared" si="2"/>
        <v>0.1018443981976908</v>
      </c>
      <c r="L81" s="90">
        <f t="shared" si="2"/>
        <v>0.10160221289777527</v>
      </c>
      <c r="M81" s="90">
        <f t="shared" si="2"/>
        <v>0.10149407434525486</v>
      </c>
      <c r="N81" s="90">
        <f t="shared" si="2"/>
        <v>5.6549666572796385E-2</v>
      </c>
    </row>
    <row r="86" spans="1:14" ht="14.25" x14ac:dyDescent="0.25">
      <c r="A86" s="86" t="s">
        <v>32</v>
      </c>
      <c r="B86" s="86"/>
      <c r="C86" s="87" t="s">
        <v>87</v>
      </c>
      <c r="D86" s="87"/>
      <c r="E86" s="87"/>
      <c r="F86" s="87"/>
      <c r="G86" s="87" t="s">
        <v>88</v>
      </c>
      <c r="H86" s="87"/>
      <c r="I86" s="87"/>
      <c r="J86" s="87"/>
      <c r="K86" s="88" t="s">
        <v>89</v>
      </c>
      <c r="L86" s="88"/>
      <c r="M86" s="88"/>
      <c r="N86" s="88"/>
    </row>
    <row r="87" spans="1:14" x14ac:dyDescent="0.2">
      <c r="A87" s="77" t="s">
        <v>8</v>
      </c>
      <c r="B87" s="77" t="s">
        <v>9</v>
      </c>
      <c r="C87" s="70" t="s">
        <v>43</v>
      </c>
      <c r="D87" s="70" t="s">
        <v>44</v>
      </c>
      <c r="E87" s="70" t="s">
        <v>45</v>
      </c>
      <c r="F87" s="70" t="s">
        <v>46</v>
      </c>
      <c r="G87" s="70" t="s">
        <v>43</v>
      </c>
      <c r="H87" s="70" t="s">
        <v>44</v>
      </c>
      <c r="I87" s="70" t="s">
        <v>45</v>
      </c>
      <c r="J87" s="70" t="s">
        <v>46</v>
      </c>
      <c r="K87" s="70" t="s">
        <v>43</v>
      </c>
      <c r="L87" s="70" t="s">
        <v>44</v>
      </c>
      <c r="M87" s="70" t="s">
        <v>45</v>
      </c>
      <c r="N87" s="70" t="s">
        <v>46</v>
      </c>
    </row>
    <row r="88" spans="1:14" x14ac:dyDescent="0.2">
      <c r="A88" s="79" t="s">
        <v>5</v>
      </c>
      <c r="B88" s="79" t="s">
        <v>83</v>
      </c>
      <c r="C88" s="89">
        <f>Voorblad!E13*(IF(Rekenblad!$C$134=$B$135,Brondata!D9,IF(Rekenblad!$C$134=$B$136,Brondata!D40,IF(Rekenblad!$C$134=$B$137,Brondata!D71))))</f>
        <v>4.5000351906158351E-2</v>
      </c>
      <c r="D88" s="89">
        <f>Voorblad!E13*(IF(Rekenblad!$C$134=$B$135,Brondata!E9,IF(Rekenblad!$C$134=$B$136,Brondata!E40,IF(Rekenblad!$C$134=$B$137,Brondata!E71))))</f>
        <v>2.8125219941348967E-2</v>
      </c>
      <c r="E88" s="89">
        <f>Voorblad!E13*(IF(Rekenblad!$C$134=$B$135,Brondata!F9,IF(Rekenblad!$C$134=$B$136,Brondata!F40,IF(Rekenblad!$C$134=$B$137,Brondata!F71))))</f>
        <v>1.9968906158357766E-2</v>
      </c>
      <c r="F88" s="89">
        <f>Voorblad!E13*(IF(Rekenblad!$C$134=$B$135,Brondata!G9,IF(Rekenblad!$C$134=$B$136,Brondata!G40,IF(Rekenblad!$C$134=$B$137,Brondata!G71))))</f>
        <v>2.3481818181818177E-2</v>
      </c>
      <c r="G88" s="89">
        <f>Voorblad!E13*(IF(Rekenblad!$C$134=$B$135,Brondata!H9,IF(Rekenblad!$C$134=$B$136,Brondata!H40,IF(Rekenblad!$C$134=$B$137,Brondata!H71))))</f>
        <v>1.4966287390029323E-3</v>
      </c>
      <c r="H88" s="89">
        <f>Voorblad!E13*(IF(Rekenblad!$C$134=$B$135,Brondata!I9,IF(Rekenblad!$C$134=$B$136,Brondata!I40,IF(Rekenblad!$C$134=$B$137,Brondata!I71))))</f>
        <v>9.3539296187683269E-4</v>
      </c>
      <c r="I88" s="89">
        <f>Voorblad!E13*(IF(Rekenblad!$C$134=$B$135,Brondata!J9,IF(Rekenblad!$C$134=$B$136,Brondata!J40,IF(Rekenblad!$C$134=$B$137,Brondata!J71))))</f>
        <v>6.6412961876832831E-4</v>
      </c>
      <c r="J88" s="89">
        <f>Voorblad!E13*(IF(Rekenblad!$C$134=$B$135,Brondata!K9,IF(Rekenblad!$C$134=$B$136,Brondata!K40,IF(Rekenblad!$C$134=$B$137,Brondata!K71))))</f>
        <v>7.8100293255131952E-4</v>
      </c>
      <c r="K88" s="89">
        <f>Voorblad!E13*(IF(Rekenblad!$C$134=$B$135,Brondata!L9,IF(Rekenblad!$C$134=$B$136,Brondata!L40,IF(Rekenblad!$C$134=$B$137,Brondata!L71))))</f>
        <v>5.6574985337243386E-4</v>
      </c>
      <c r="L88" s="89">
        <f>Voorblad!E13*(IF(Rekenblad!$C$134=$B$135,Brondata!M9,IF(Rekenblad!$C$134=$B$136,Brondata!M40,IF(Rekenblad!$C$134=$B$137,Brondata!M71))))</f>
        <v>3.9181935483870959E-4</v>
      </c>
      <c r="M88" s="89">
        <f>Voorblad!E13*(IF(Rekenblad!$C$134=$B$135,Brondata!N9,IF(Rekenblad!$C$134=$B$136,Brondata!N40,IF(Rekenblad!$C$134=$B$137,Brondata!N71))))</f>
        <v>3.1415835777126095E-4</v>
      </c>
      <c r="N88" s="89">
        <f>Voorblad!E13*(IF(Rekenblad!$C$134=$B$135,Brondata!O9,IF(Rekenblad!$C$134=$B$136,Brondata!O40,IF(Rekenblad!$C$134=$B$137,Brondata!O71))))</f>
        <v>3.0857683284457469E-4</v>
      </c>
    </row>
    <row r="89" spans="1:14" x14ac:dyDescent="0.2">
      <c r="A89" s="79"/>
      <c r="B89" s="79" t="s">
        <v>10</v>
      </c>
      <c r="C89" s="89">
        <f>Voorblad!E14*(IF(Rekenblad!$C$134=$B$135,Brondata!D10,IF(Rekenblad!$C$134=$B$136,Brondata!D41,IF(Rekenblad!$C$134=$B$137,Brondata!D72))))</f>
        <v>4.748621700879764E-2</v>
      </c>
      <c r="D89" s="89">
        <f>Voorblad!E14*(IF(Rekenblad!$C$134=$B$135,Brondata!E10,IF(Rekenblad!$C$134=$B$136,Brondata!E41,IF(Rekenblad!$C$134=$B$137,Brondata!E72))))</f>
        <v>2.9678885630498527E-2</v>
      </c>
      <c r="E89" s="89">
        <f>Voorblad!E14*(IF(Rekenblad!$C$134=$B$135,Brondata!F10,IF(Rekenblad!$C$134=$B$136,Brondata!F41,IF(Rekenblad!$C$134=$B$137,Brondata!F72))))</f>
        <v>2.1071964809384159E-2</v>
      </c>
      <c r="F89" s="89">
        <f>Voorblad!E14*(IF(Rekenblad!$C$134=$B$135,Brondata!G10,IF(Rekenblad!$C$134=$B$136,Brondata!G41,IF(Rekenblad!$C$134=$B$137,Brondata!G72))))</f>
        <v>2.1752199413489732E-2</v>
      </c>
      <c r="G89" s="89">
        <f>Voorblad!E14*(IF(Rekenblad!$C$134=$B$135,Brondata!H10,IF(Rekenblad!$C$134=$B$136,Brondata!H41,IF(Rekenblad!$C$134=$B$137,Brondata!H72))))</f>
        <v>3.2095249266862161E-3</v>
      </c>
      <c r="H89" s="89">
        <f>Voorblad!E14*(IF(Rekenblad!$C$134=$B$135,Brondata!I10,IF(Rekenblad!$C$134=$B$136,Brondata!I41,IF(Rekenblad!$C$134=$B$137,Brondata!I72))))</f>
        <v>2.0059530791788852E-3</v>
      </c>
      <c r="I89" s="89">
        <f>Voorblad!E14*(IF(Rekenblad!$C$134=$B$135,Brondata!J10,IF(Rekenblad!$C$134=$B$136,Brondata!J41,IF(Rekenblad!$C$134=$B$137,Brondata!J72))))</f>
        <v>1.4242258064516126E-3</v>
      </c>
      <c r="J89" s="89">
        <f>Voorblad!E14*(IF(Rekenblad!$C$134=$B$135,Brondata!K10,IF(Rekenblad!$C$134=$B$136,Brondata!K41,IF(Rekenblad!$C$134=$B$137,Brondata!K72))))</f>
        <v>1.4690674486803515E-3</v>
      </c>
      <c r="K89" s="89">
        <f>Voorblad!E14*(IF(Rekenblad!$C$134=$B$135,Brondata!L10,IF(Rekenblad!$C$134=$B$136,Brondata!L41,IF(Rekenblad!$C$134=$B$137,Brondata!L72))))</f>
        <v>3.8559941348973595E-3</v>
      </c>
      <c r="L89" s="89">
        <f>Voorblad!E14*(IF(Rekenblad!$C$134=$B$135,Brondata!M10,IF(Rekenblad!$C$134=$B$136,Brondata!M41,IF(Rekenblad!$C$134=$B$137,Brondata!M72))))</f>
        <v>2.1482463343108498E-3</v>
      </c>
      <c r="M89" s="89">
        <f>Voorblad!E14*(IF(Rekenblad!$C$134=$B$135,Brondata!N10,IF(Rekenblad!$C$134=$B$136,Brondata!N41,IF(Rekenblad!$C$134=$B$137,Brondata!N72))))</f>
        <v>1.3857167155425217E-3</v>
      </c>
      <c r="N89" s="89">
        <f>Voorblad!E14*(IF(Rekenblad!$C$134=$B$135,Brondata!O10,IF(Rekenblad!$C$134=$B$136,Brondata!O41,IF(Rekenblad!$C$134=$B$137,Brondata!O72))))</f>
        <v>1.2332199413489732E-3</v>
      </c>
    </row>
    <row r="90" spans="1:14" x14ac:dyDescent="0.2">
      <c r="A90" s="79" t="s">
        <v>6</v>
      </c>
      <c r="B90" s="79" t="s">
        <v>10</v>
      </c>
      <c r="C90" s="89">
        <f>Voorblad!E15*(IF(Rekenblad!$C$134=$B$135,Brondata!D11,IF(Rekenblad!$C$134=$B$136,Brondata!D42,IF(Rekenblad!$C$134=$B$137,Brondata!D73))))</f>
        <v>1.2645161290322577E-2</v>
      </c>
      <c r="D90" s="89">
        <f>Voorblad!E15*(IF(Rekenblad!$C$134=$B$135,Brondata!E11,IF(Rekenblad!$C$134=$B$136,Brondata!E42,IF(Rekenblad!$C$134=$B$137,Brondata!E73))))</f>
        <v>7.9032258064516119E-3</v>
      </c>
      <c r="E90" s="89">
        <f>Voorblad!E15*(IF(Rekenblad!$C$134=$B$135,Brondata!F11,IF(Rekenblad!$C$134=$B$136,Brondata!F42,IF(Rekenblad!$C$134=$B$137,Brondata!F73))))</f>
        <v>5.6705648093841625E-3</v>
      </c>
      <c r="F90" s="89">
        <f>Voorblad!E15*(IF(Rekenblad!$C$134=$B$135,Brondata!G11,IF(Rekenblad!$C$134=$B$136,Brondata!G42,IF(Rekenblad!$C$134=$B$137,Brondata!G73))))</f>
        <v>5.268817008797653E-3</v>
      </c>
      <c r="G90" s="89">
        <f>Voorblad!E15*(IF(Rekenblad!$C$134=$B$135,Brondata!H11,IF(Rekenblad!$C$134=$B$136,Brondata!H42,IF(Rekenblad!$C$134=$B$137,Brondata!H73))))</f>
        <v>8.8211143695014651E-4</v>
      </c>
      <c r="H90" s="89">
        <f>Voorblad!E15*(IF(Rekenblad!$C$134=$B$135,Brondata!I11,IF(Rekenblad!$C$134=$B$136,Brondata!I42,IF(Rekenblad!$C$134=$B$137,Brondata!I73))))</f>
        <v>5.5131964809384149E-4</v>
      </c>
      <c r="I90" s="89">
        <f>Voorblad!E15*(IF(Rekenblad!$C$134=$B$135,Brondata!J11,IF(Rekenblad!$C$134=$B$136,Brondata!J42,IF(Rekenblad!$C$134=$B$137,Brondata!J73))))</f>
        <v>3.914369501466275E-4</v>
      </c>
      <c r="J90" s="89">
        <f>Voorblad!E15*(IF(Rekenblad!$C$134=$B$135,Brondata!K11,IF(Rekenblad!$C$134=$B$136,Brondata!K42,IF(Rekenblad!$C$134=$B$137,Brondata!K73))))</f>
        <v>3.6950146627565974E-4</v>
      </c>
      <c r="K90" s="89">
        <f>Voorblad!E15*(IF(Rekenblad!$C$134=$B$135,Brondata!L11,IF(Rekenblad!$C$134=$B$136,Brondata!L42,IF(Rekenblad!$C$134=$B$137,Brondata!L73))))</f>
        <v>5.8015894428152482E-4</v>
      </c>
      <c r="L90" s="89">
        <f>Voorblad!E15*(IF(Rekenblad!$C$134=$B$135,Brondata!M11,IF(Rekenblad!$C$134=$B$136,Brondata!M42,IF(Rekenblad!$C$134=$B$137,Brondata!M73))))</f>
        <v>3.3300351906158355E-4</v>
      </c>
      <c r="M90" s="89">
        <f>Voorblad!E15*(IF(Rekenblad!$C$134=$B$135,Brondata!N11,IF(Rekenblad!$C$134=$B$136,Brondata!N42,IF(Rekenblad!$C$134=$B$137,Brondata!N73))))</f>
        <v>2.2264574780058645E-4</v>
      </c>
      <c r="N90" s="89">
        <f>Voorblad!E15*(IF(Rekenblad!$C$134=$B$135,Brondata!O11,IF(Rekenblad!$C$134=$B$136,Brondata!O42,IF(Rekenblad!$C$134=$B$137,Brondata!O73))))</f>
        <v>2.1219413489736064E-4</v>
      </c>
    </row>
    <row r="91" spans="1:14" x14ac:dyDescent="0.2">
      <c r="A91" s="79" t="s">
        <v>7</v>
      </c>
      <c r="B91" s="79" t="s">
        <v>10</v>
      </c>
      <c r="C91" s="89">
        <f>Voorblad!E16*(IF(Rekenblad!$C$134=$B$135,Brondata!D12,IF(Rekenblad!$C$134=$B$136,Brondata!D43,IF(Rekenblad!$C$134=$B$137,Brondata!D74))))</f>
        <v>0.14939426158357769</v>
      </c>
      <c r="D91" s="89">
        <f>Voorblad!E16*(IF(Rekenblad!$C$134=$B$135,Brondata!E12,IF(Rekenblad!$C$134=$B$136,Brondata!E43,IF(Rekenblad!$C$134=$B$137,Brondata!E74))))</f>
        <v>9.3371413489736058E-2</v>
      </c>
      <c r="E91" s="89">
        <f>Voorblad!E16*(IF(Rekenblad!$C$134=$B$135,Brondata!F12,IF(Rekenblad!$C$134=$B$136,Brondata!F43,IF(Rekenblad!$C$134=$B$137,Brondata!F74))))</f>
        <v>6.699398651026392E-2</v>
      </c>
      <c r="F91" s="89">
        <f>Voorblad!E16*(IF(Rekenblad!$C$134=$B$135,Brondata!G12,IF(Rekenblad!$C$134=$B$136,Brondata!G43,IF(Rekenblad!$C$134=$B$137,Brondata!G74))))</f>
        <v>6.1555495601173016E-2</v>
      </c>
      <c r="G91" s="89">
        <f>Voorblad!E16*(IF(Rekenblad!$C$134=$B$135,Brondata!H12,IF(Rekenblad!$C$134=$B$136,Brondata!H43,IF(Rekenblad!$C$134=$B$137,Brondata!H74))))</f>
        <v>1.0115631671554251E-2</v>
      </c>
      <c r="H91" s="89">
        <f>Voorblad!E16*(IF(Rekenblad!$C$134=$B$135,Brondata!I12,IF(Rekenblad!$C$134=$B$136,Brondata!I43,IF(Rekenblad!$C$134=$B$137,Brondata!I74))))</f>
        <v>6.3222697947214069E-3</v>
      </c>
      <c r="I91" s="89">
        <f>Voorblad!E16*(IF(Rekenblad!$C$134=$B$135,Brondata!J12,IF(Rekenblad!$C$134=$B$136,Brondata!J43,IF(Rekenblad!$C$134=$B$137,Brondata!J74))))</f>
        <v>4.5362299120234604E-3</v>
      </c>
      <c r="J91" s="89">
        <f>Voorblad!E16*(IF(Rekenblad!$C$134=$B$135,Brondata!K12,IF(Rekenblad!$C$134=$B$136,Brondata!K43,IF(Rekenblad!$C$134=$B$137,Brondata!K74))))</f>
        <v>4.1679829912023457E-3</v>
      </c>
      <c r="K91" s="89">
        <f>Voorblad!E16*(IF(Rekenblad!$C$134=$B$135,Brondata!L12,IF(Rekenblad!$C$134=$B$136,Brondata!L43,IF(Rekenblad!$C$134=$B$137,Brondata!L74))))</f>
        <v>5.1311571847507337E-3</v>
      </c>
      <c r="L91" s="89">
        <f>Voorblad!E16*(IF(Rekenblad!$C$134=$B$135,Brondata!M12,IF(Rekenblad!$C$134=$B$136,Brondata!M43,IF(Rekenblad!$C$134=$B$137,Brondata!M74))))</f>
        <v>3.0328580645161284E-3</v>
      </c>
      <c r="M91" s="89">
        <f>Voorblad!E16*(IF(Rekenblad!$C$134=$B$135,Brondata!N12,IF(Rekenblad!$C$134=$B$136,Brondata!N43,IF(Rekenblad!$C$134=$B$137,Brondata!N74))))</f>
        <v>2.0959431085043985E-3</v>
      </c>
      <c r="N91" s="89">
        <f>Voorblad!E16*(IF(Rekenblad!$C$134=$B$135,Brondata!O12,IF(Rekenblad!$C$134=$B$136,Brondata!O43,IF(Rekenblad!$C$134=$B$137,Brondata!O74))))</f>
        <v>2.5297847507331377E-3</v>
      </c>
    </row>
    <row r="92" spans="1:14" x14ac:dyDescent="0.2">
      <c r="A92" s="79"/>
      <c r="B92" s="79" t="s">
        <v>11</v>
      </c>
      <c r="C92" s="89">
        <f>Voorblad!E17*(IF(Rekenblad!$C$134=$B$135,Brondata!D13,IF(Rekenblad!$C$134=$B$136,Brondata!D44,IF(Rekenblad!$C$134=$B$137,Brondata!D75))))</f>
        <v>5.7459331378299106E-3</v>
      </c>
      <c r="D92" s="89">
        <f>Voorblad!E17*(IF(Rekenblad!$C$134=$B$135,Brondata!E13,IF(Rekenblad!$C$134=$B$136,Brondata!E44,IF(Rekenblad!$C$134=$B$137,Brondata!E75))))</f>
        <v>3.5912082111436944E-3</v>
      </c>
      <c r="E92" s="89">
        <f>Voorblad!E17*(IF(Rekenblad!$C$134=$B$135,Brondata!F13,IF(Rekenblad!$C$134=$B$136,Brondata!F44,IF(Rekenblad!$C$134=$B$137,Brondata!F75))))</f>
        <v>2.5766917888563044E-3</v>
      </c>
      <c r="F92" s="89">
        <f>Voorblad!E17*(IF(Rekenblad!$C$134=$B$135,Brondata!G13,IF(Rekenblad!$C$134=$B$136,Brondata!G44,IF(Rekenblad!$C$134=$B$137,Brondata!G75))))</f>
        <v>2.3675190615835774E-3</v>
      </c>
      <c r="G92" s="89">
        <f>Voorblad!E17*(IF(Rekenblad!$C$134=$B$135,Brondata!H13,IF(Rekenblad!$C$134=$B$136,Brondata!H44,IF(Rekenblad!$C$134=$B$137,Brondata!H75))))</f>
        <v>1.1491865102639294E-3</v>
      </c>
      <c r="H92" s="89">
        <f>Voorblad!E17*(IF(Rekenblad!$C$134=$B$135,Brondata!I13,IF(Rekenblad!$C$134=$B$136,Brondata!I44,IF(Rekenblad!$C$134=$B$137,Brondata!I75))))</f>
        <v>7.1824164222873883E-4</v>
      </c>
      <c r="I92" s="89">
        <f>Voorblad!E17*(IF(Rekenblad!$C$134=$B$135,Brondata!J13,IF(Rekenblad!$C$134=$B$136,Brondata!J44,IF(Rekenblad!$C$134=$B$137,Brondata!J75))))</f>
        <v>5.1533841642228734E-4</v>
      </c>
      <c r="J92" s="89">
        <f>Voorblad!E17*(IF(Rekenblad!$C$134=$B$135,Brondata!K13,IF(Rekenblad!$C$134=$B$136,Brondata!K44,IF(Rekenblad!$C$134=$B$137,Brondata!K75))))</f>
        <v>4.7350381231671548E-4</v>
      </c>
      <c r="K92" s="89">
        <f>Voorblad!E17*(IF(Rekenblad!$C$134=$B$135,Brondata!L13,IF(Rekenblad!$C$134=$B$136,Brondata!L44,IF(Rekenblad!$C$134=$B$137,Brondata!L75))))</f>
        <v>1.2644310850439881E-4</v>
      </c>
      <c r="L92" s="89">
        <f>Voorblad!E17*(IF(Rekenblad!$C$134=$B$135,Brondata!M13,IF(Rekenblad!$C$134=$B$136,Brondata!M44,IF(Rekenblad!$C$134=$B$137,Brondata!M75))))</f>
        <v>7.8525219941348958E-5</v>
      </c>
      <c r="M92" s="89">
        <f>Voorblad!E17*(IF(Rekenblad!$C$134=$B$135,Brondata!N13,IF(Rekenblad!$C$134=$B$136,Brondata!N44,IF(Rekenblad!$C$134=$B$137,Brondata!N75))))</f>
        <v>5.7129325513196477E-5</v>
      </c>
      <c r="N92" s="89">
        <f>Voorblad!E17*(IF(Rekenblad!$C$134=$B$135,Brondata!O13,IF(Rekenblad!$C$134=$B$136,Brondata!O44,IF(Rekenblad!$C$134=$B$137,Brondata!O75))))</f>
        <v>6.5041348973607027E-5</v>
      </c>
    </row>
    <row r="93" spans="1:14" x14ac:dyDescent="0.2">
      <c r="A93" s="79"/>
      <c r="B93" s="79" t="s">
        <v>12</v>
      </c>
      <c r="C93" s="89">
        <f>Voorblad!E18*(IF(Rekenblad!$C$134=$B$135,Brondata!D14,IF(Rekenblad!$C$134=$B$136,Brondata!D45,IF(Rekenblad!$C$134=$B$137,Brondata!D76))))</f>
        <v>0</v>
      </c>
      <c r="D93" s="89">
        <f>Voorblad!E18*(IF(Rekenblad!$C$134=$B$135,Brondata!E14,IF(Rekenblad!$C$134=$B$136,Brondata!E45,IF(Rekenblad!$C$134=$B$137,Brondata!E76))))</f>
        <v>0</v>
      </c>
      <c r="E93" s="89">
        <f>Voorblad!E18*(IF(Rekenblad!$C$134=$B$135,Brondata!F14,IF(Rekenblad!$C$134=$B$136,Brondata!F45,IF(Rekenblad!$C$134=$B$137,Brondata!F76))))</f>
        <v>0</v>
      </c>
      <c r="F93" s="89">
        <f>Voorblad!E18*(IF(Rekenblad!$C$134=$B$135,Brondata!G14,IF(Rekenblad!$C$134=$B$136,Brondata!G45,IF(Rekenblad!$C$134=$B$137,Brondata!G76))))</f>
        <v>0</v>
      </c>
      <c r="G93" s="89">
        <f>Voorblad!E18*(IF(Rekenblad!$C$134=$B$135,Brondata!H14,IF(Rekenblad!$C$134=$B$136,Brondata!H45,IF(Rekenblad!$C$134=$B$137,Brondata!H76))))</f>
        <v>0</v>
      </c>
      <c r="H93" s="89">
        <f>Voorblad!E18*(IF(Rekenblad!$C$134=$B$135,Brondata!I14,IF(Rekenblad!$C$134=$B$136,Brondata!I45,IF(Rekenblad!$C$134=$B$137,Brondata!I76))))</f>
        <v>0</v>
      </c>
      <c r="I93" s="89">
        <f>Voorblad!E18*(IF(Rekenblad!$C$134=$B$135,Brondata!J14,IF(Rekenblad!$C$134=$B$136,Brondata!J45,IF(Rekenblad!$C$134=$B$137,Brondata!J76))))</f>
        <v>0</v>
      </c>
      <c r="J93" s="89">
        <f>Voorblad!E18*(IF(Rekenblad!$C$134=$B$135,Brondata!K14,IF(Rekenblad!$C$134=$B$136,Brondata!K45,IF(Rekenblad!$C$134=$B$137,Brondata!K76))))</f>
        <v>0</v>
      </c>
      <c r="K93" s="89">
        <f>Voorblad!E18*(IF(Rekenblad!$C$134=$B$135,Brondata!L14,IF(Rekenblad!$C$134=$B$136,Brondata!L45,IF(Rekenblad!$C$134=$B$137,Brondata!L76))))</f>
        <v>0</v>
      </c>
      <c r="L93" s="89">
        <f>Voorblad!E18*(IF(Rekenblad!$C$134=$B$135,Brondata!M14,IF(Rekenblad!$C$134=$B$136,Brondata!M45,IF(Rekenblad!$C$134=$B$137,Brondata!M76))))</f>
        <v>0</v>
      </c>
      <c r="M93" s="89">
        <f>Voorblad!E18*(IF(Rekenblad!$C$134=$B$135,Brondata!N14,IF(Rekenblad!$C$134=$B$136,Brondata!N45,IF(Rekenblad!$C$134=$B$137,Brondata!N76))))</f>
        <v>0</v>
      </c>
      <c r="N93" s="89">
        <f>Voorblad!E18*(IF(Rekenblad!$C$134=$B$135,Brondata!O14,IF(Rekenblad!$C$134=$B$136,Brondata!O45,IF(Rekenblad!$C$134=$B$137,Brondata!O76))))</f>
        <v>0</v>
      </c>
    </row>
    <row r="94" spans="1:14" x14ac:dyDescent="0.2">
      <c r="A94" s="79" t="s">
        <v>0</v>
      </c>
      <c r="B94" s="79" t="s">
        <v>10</v>
      </c>
      <c r="C94" s="89">
        <f>Voorblad!E19*(IF(Rekenblad!$C$134=$B$135,Brondata!D15,IF(Rekenblad!$C$134=$B$136,Brondata!D46,IF(Rekenblad!$C$134=$B$137,Brondata!D77))))</f>
        <v>0.94018996363636365</v>
      </c>
      <c r="D94" s="89">
        <f>Voorblad!E19*(IF(Rekenblad!$C$134=$B$135,Brondata!E15,IF(Rekenblad!$C$134=$B$136,Brondata!E46,IF(Rekenblad!$C$134=$B$137,Brondata!E77))))</f>
        <v>0.58761872727272724</v>
      </c>
      <c r="E94" s="89">
        <f>Voorblad!E19*(IF(Rekenblad!$C$134=$B$135,Brondata!F15,IF(Rekenblad!$C$134=$B$136,Brondata!F46,IF(Rekenblad!$C$134=$B$137,Brondata!F77))))</f>
        <v>0.42161645454545454</v>
      </c>
      <c r="F94" s="89">
        <f>Voorblad!E19*(IF(Rekenblad!$C$134=$B$135,Brondata!G15,IF(Rekenblad!$C$134=$B$136,Brondata!G46,IF(Rekenblad!$C$134=$B$137,Brondata!G77))))</f>
        <v>0.34523454545454546</v>
      </c>
      <c r="G94" s="89">
        <f>Voorblad!E19*(IF(Rekenblad!$C$134=$B$135,Brondata!H15,IF(Rekenblad!$C$134=$B$136,Brondata!H46,IF(Rekenblad!$C$134=$B$137,Brondata!H77))))</f>
        <v>6.3661145454545459E-2</v>
      </c>
      <c r="H94" s="89">
        <f>Voorblad!E19*(IF(Rekenblad!$C$134=$B$135,Brondata!I15,IF(Rekenblad!$C$134=$B$136,Brondata!I46,IF(Rekenblad!$C$134=$B$137,Brondata!I77))))</f>
        <v>3.9788236363636362E-2</v>
      </c>
      <c r="I94" s="89">
        <f>Voorblad!E19*(IF(Rekenblad!$C$134=$B$135,Brondata!J15,IF(Rekenblad!$C$134=$B$136,Brondata!J46,IF(Rekenblad!$C$134=$B$137,Brondata!J77))))</f>
        <v>2.8548054545454542E-2</v>
      </c>
      <c r="J94" s="89">
        <f>Voorblad!E19*(IF(Rekenblad!$C$134=$B$135,Brondata!K15,IF(Rekenblad!$C$134=$B$136,Brondata!K46,IF(Rekenblad!$C$134=$B$137,Brondata!K77))))</f>
        <v>2.3376163636363637E-2</v>
      </c>
      <c r="K94" s="89">
        <f>Voorblad!E19*(IF(Rekenblad!$C$134=$B$135,Brondata!L15,IF(Rekenblad!$C$134=$B$136,Brondata!L46,IF(Rekenblad!$C$134=$B$137,Brondata!L77))))</f>
        <v>2.8591145454545455E-2</v>
      </c>
      <c r="L94" s="89">
        <f>Voorblad!E19*(IF(Rekenblad!$C$134=$B$135,Brondata!M15,IF(Rekenblad!$C$134=$B$136,Brondata!M46,IF(Rekenblad!$C$134=$B$137,Brondata!M77))))</f>
        <v>1.7332963636363635E-2</v>
      </c>
      <c r="M94" s="89">
        <f>Voorblad!E19*(IF(Rekenblad!$C$134=$B$135,Brondata!N15,IF(Rekenblad!$C$134=$B$136,Brondata!N46,IF(Rekenblad!$C$134=$B$137,Brondata!N77))))</f>
        <v>1.2306054545454545E-2</v>
      </c>
      <c r="N94" s="89">
        <f>Voorblad!E19*(IF(Rekenblad!$C$134=$B$135,Brondata!O15,IF(Rekenblad!$C$134=$B$136,Brondata!O46,IF(Rekenblad!$C$134=$B$137,Brondata!O77))))</f>
        <v>1.31886E-2</v>
      </c>
    </row>
    <row r="95" spans="1:14" x14ac:dyDescent="0.2">
      <c r="A95" s="79"/>
      <c r="B95" s="79" t="s">
        <v>11</v>
      </c>
      <c r="C95" s="89">
        <f>Voorblad!E20*(IF(Rekenblad!$C$134=$B$135,Brondata!D16,IF(Rekenblad!$C$134=$B$136,Brondata!D47,IF(Rekenblad!$C$134=$B$137,Brondata!D78))))</f>
        <v>0.73799857360703802</v>
      </c>
      <c r="D95" s="89">
        <f>Voorblad!E20*(IF(Rekenblad!$C$134=$B$135,Brondata!E16,IF(Rekenblad!$C$134=$B$136,Brondata!E47,IF(Rekenblad!$C$134=$B$137,Brondata!E78))))</f>
        <v>0.46124910850439871</v>
      </c>
      <c r="E95" s="89">
        <f>Voorblad!E20*(IF(Rekenblad!$C$134=$B$135,Brondata!F16,IF(Rekenblad!$C$134=$B$136,Brondata!F47,IF(Rekenblad!$C$134=$B$137,Brondata!F78))))</f>
        <v>0.33094624926686211</v>
      </c>
      <c r="F95" s="89">
        <f>Voorblad!E20*(IF(Rekenblad!$C$134=$B$135,Brondata!G16,IF(Rekenblad!$C$134=$B$136,Brondata!G47,IF(Rekenblad!$C$134=$B$137,Brondata!G78))))</f>
        <v>0.27099055718475068</v>
      </c>
      <c r="G95" s="89">
        <f>Voorblad!E20*(IF(Rekenblad!$C$134=$B$135,Brondata!H16,IF(Rekenblad!$C$134=$B$136,Brondata!H47,IF(Rekenblad!$C$134=$B$137,Brondata!H78))))</f>
        <v>0.14759970615835777</v>
      </c>
      <c r="H95" s="89">
        <f>Voorblad!E20*(IF(Rekenblad!$C$134=$B$135,Brondata!I16,IF(Rekenblad!$C$134=$B$136,Brondata!I47,IF(Rekenblad!$C$134=$B$137,Brondata!I78))))</f>
        <v>9.2249821700879753E-2</v>
      </c>
      <c r="I95" s="89">
        <f>Voorblad!E20*(IF(Rekenblad!$C$134=$B$135,Brondata!J16,IF(Rekenblad!$C$134=$B$136,Brondata!J47,IF(Rekenblad!$C$134=$B$137,Brondata!J78))))</f>
        <v>6.618924985337242E-2</v>
      </c>
      <c r="J95" s="89">
        <f>Voorblad!E20*(IF(Rekenblad!$C$134=$B$135,Brondata!K16,IF(Rekenblad!$C$134=$B$136,Brondata!K47,IF(Rekenblad!$C$134=$B$137,Brondata!K78))))</f>
        <v>5.4198111436950136E-2</v>
      </c>
      <c r="K95" s="89">
        <f>Voorblad!E20*(IF(Rekenblad!$C$134=$B$135,Brondata!L16,IF(Rekenblad!$C$134=$B$136,Brondata!L47,IF(Rekenblad!$C$134=$B$137,Brondata!L78))))</f>
        <v>1.4478875659824045E-2</v>
      </c>
      <c r="L95" s="89">
        <f>Voorblad!E20*(IF(Rekenblad!$C$134=$B$135,Brondata!M16,IF(Rekenblad!$C$134=$B$136,Brondata!M47,IF(Rekenblad!$C$134=$B$137,Brondata!M78))))</f>
        <v>9.3239196480938407E-3</v>
      </c>
      <c r="M95" s="89">
        <f>Voorblad!E20*(IF(Rekenblad!$C$134=$B$135,Brondata!N16,IF(Rekenblad!$C$134=$B$136,Brondata!N47,IF(Rekenblad!$C$134=$B$137,Brondata!N78))))</f>
        <v>7.0221718475073315E-3</v>
      </c>
      <c r="N95" s="89">
        <f>Voorblad!E20*(IF(Rekenblad!$C$134=$B$135,Brondata!O16,IF(Rekenblad!$C$134=$B$136,Brondata!O47,IF(Rekenblad!$C$134=$B$137,Brondata!O78))))</f>
        <v>7.3552744868035178E-3</v>
      </c>
    </row>
    <row r="96" spans="1:14" x14ac:dyDescent="0.2">
      <c r="A96" s="79"/>
      <c r="B96" s="79" t="s">
        <v>12</v>
      </c>
      <c r="C96" s="89">
        <f>Voorblad!E21*(IF(Rekenblad!$C$134=$B$135,Brondata!D17,IF(Rekenblad!$C$134=$B$136,Brondata!D48,IF(Rekenblad!$C$134=$B$137,Brondata!D79))))</f>
        <v>0</v>
      </c>
      <c r="D96" s="89">
        <f>Voorblad!E21*(IF(Rekenblad!$C$134=$B$135,Brondata!E17,IF(Rekenblad!$C$134=$B$136,Brondata!E48,IF(Rekenblad!$C$134=$B$137,Brondata!E79))))</f>
        <v>0</v>
      </c>
      <c r="E96" s="89">
        <f>Voorblad!E21*(IF(Rekenblad!$C$134=$B$135,Brondata!F17,IF(Rekenblad!$C$134=$B$136,Brondata!F48,IF(Rekenblad!$C$134=$B$137,Brondata!F79))))</f>
        <v>0</v>
      </c>
      <c r="F96" s="89">
        <f>Voorblad!E21*(IF(Rekenblad!$C$134=$B$135,Brondata!G17,IF(Rekenblad!$C$134=$B$136,Brondata!G48,IF(Rekenblad!$C$134=$B$137,Brondata!G79))))</f>
        <v>0</v>
      </c>
      <c r="G96" s="89">
        <f>Voorblad!E21*(IF(Rekenblad!$C$134=$B$135,Brondata!H17,IF(Rekenblad!$C$134=$B$136,Brondata!H48,IF(Rekenblad!$C$134=$B$137,Brondata!H79))))</f>
        <v>0</v>
      </c>
      <c r="H96" s="89">
        <f>Voorblad!E21*(IF(Rekenblad!$C$134=$B$135,Brondata!I17,IF(Rekenblad!$C$134=$B$136,Brondata!I48,IF(Rekenblad!$C$134=$B$137,Brondata!I79))))</f>
        <v>0</v>
      </c>
      <c r="I96" s="89">
        <f>Voorblad!E21*(IF(Rekenblad!$C$134=$B$135,Brondata!J17,IF(Rekenblad!$C$134=$B$136,Brondata!J48,IF(Rekenblad!$C$134=$B$137,Brondata!J79))))</f>
        <v>0</v>
      </c>
      <c r="J96" s="89">
        <f>Voorblad!E21*(IF(Rekenblad!$C$134=$B$135,Brondata!K17,IF(Rekenblad!$C$134=$B$136,Brondata!K48,IF(Rekenblad!$C$134=$B$137,Brondata!K79))))</f>
        <v>0</v>
      </c>
      <c r="K96" s="89">
        <f>Voorblad!E21*(IF(Rekenblad!$C$134=$B$135,Brondata!L17,IF(Rekenblad!$C$134=$B$136,Brondata!L48,IF(Rekenblad!$C$134=$B$137,Brondata!L79))))</f>
        <v>0</v>
      </c>
      <c r="L96" s="89">
        <f>Voorblad!E21*(IF(Rekenblad!$C$134=$B$135,Brondata!M17,IF(Rekenblad!$C$134=$B$136,Brondata!M48,IF(Rekenblad!$C$134=$B$137,Brondata!M79))))</f>
        <v>0</v>
      </c>
      <c r="M96" s="89">
        <f>Voorblad!E21*(IF(Rekenblad!$C$134=$B$135,Brondata!N17,IF(Rekenblad!$C$134=$B$136,Brondata!N48,IF(Rekenblad!$C$134=$B$137,Brondata!N79))))</f>
        <v>0</v>
      </c>
      <c r="N96" s="89">
        <f>Voorblad!E21*(IF(Rekenblad!$C$134=$B$135,Brondata!O17,IF(Rekenblad!$C$134=$B$136,Brondata!O48,IF(Rekenblad!$C$134=$B$137,Brondata!O79))))</f>
        <v>0</v>
      </c>
    </row>
    <row r="97" spans="1:14" x14ac:dyDescent="0.2">
      <c r="A97" s="79"/>
      <c r="B97" s="79" t="s">
        <v>13</v>
      </c>
      <c r="C97" s="89">
        <f>Voorblad!E22*(IF(Rekenblad!$C$134=$B$135,Brondata!D18,IF(Rekenblad!$C$134=$B$136,Brondata!D49,IF(Rekenblad!$C$134=$B$137,Brondata!D80))))</f>
        <v>0</v>
      </c>
      <c r="D97" s="89">
        <f>Voorblad!E22*(IF(Rekenblad!$C$134=$B$135,Brondata!E18,IF(Rekenblad!$C$134=$B$136,Brondata!E49,IF(Rekenblad!$C$134=$B$137,Brondata!E80))))</f>
        <v>0</v>
      </c>
      <c r="E97" s="89">
        <f>Voorblad!E22*(IF(Rekenblad!$C$134=$B$135,Brondata!F18,IF(Rekenblad!$C$134=$B$136,Brondata!F49,IF(Rekenblad!$C$134=$B$137,Brondata!F80))))</f>
        <v>0</v>
      </c>
      <c r="F97" s="89">
        <f>Voorblad!E22*(IF(Rekenblad!$C$134=$B$135,Brondata!G18,IF(Rekenblad!$C$134=$B$136,Brondata!G49,IF(Rekenblad!$C$134=$B$137,Brondata!G80))))</f>
        <v>0</v>
      </c>
      <c r="G97" s="89">
        <f>Voorblad!E22*(IF(Rekenblad!$C$134=$B$135,Brondata!H18,IF(Rekenblad!$C$134=$B$136,Brondata!H49,IF(Rekenblad!$C$134=$B$137,Brondata!H80))))</f>
        <v>0</v>
      </c>
      <c r="H97" s="89">
        <f>Voorblad!E22*(IF(Rekenblad!$C$134=$B$135,Brondata!I18,IF(Rekenblad!$C$134=$B$136,Brondata!I49,IF(Rekenblad!$C$134=$B$137,Brondata!I80))))</f>
        <v>0</v>
      </c>
      <c r="I97" s="89">
        <f>Voorblad!E22*(IF(Rekenblad!$C$134=$B$135,Brondata!J18,IF(Rekenblad!$C$134=$B$136,Brondata!J49,IF(Rekenblad!$C$134=$B$137,Brondata!J80))))</f>
        <v>0</v>
      </c>
      <c r="J97" s="89">
        <f>Voorblad!E22*(IF(Rekenblad!$C$134=$B$135,Brondata!K18,IF(Rekenblad!$C$134=$B$136,Brondata!K49,IF(Rekenblad!$C$134=$B$137,Brondata!K80))))</f>
        <v>0</v>
      </c>
      <c r="K97" s="89">
        <f>Voorblad!E22*(IF(Rekenblad!$C$134=$B$135,Brondata!L18,IF(Rekenblad!$C$134=$B$136,Brondata!L49,IF(Rekenblad!$C$134=$B$137,Brondata!L80))))</f>
        <v>0</v>
      </c>
      <c r="L97" s="89">
        <f>Voorblad!E22*(IF(Rekenblad!$C$134=$B$135,Brondata!M18,IF(Rekenblad!$C$134=$B$136,Brondata!M49,IF(Rekenblad!$C$134=$B$137,Brondata!M80))))</f>
        <v>0</v>
      </c>
      <c r="M97" s="89">
        <f>Voorblad!E22*(IF(Rekenblad!$C$134=$B$135,Brondata!N18,IF(Rekenblad!$C$134=$B$136,Brondata!N49,IF(Rekenblad!$C$134=$B$137,Brondata!N80))))</f>
        <v>0</v>
      </c>
      <c r="N97" s="89">
        <f>Voorblad!E22*(IF(Rekenblad!$C$134=$B$135,Brondata!O18,IF(Rekenblad!$C$134=$B$136,Brondata!O49,IF(Rekenblad!$C$134=$B$137,Brondata!O80))))</f>
        <v>0</v>
      </c>
    </row>
    <row r="98" spans="1:14" x14ac:dyDescent="0.2">
      <c r="A98" s="79" t="s">
        <v>1</v>
      </c>
      <c r="B98" s="79" t="s">
        <v>14</v>
      </c>
      <c r="C98" s="89">
        <f>Voorblad!E23*(IF(Rekenblad!$C$134=$B$135,Brondata!D19,IF(Rekenblad!$C$134=$B$136,Brondata!D50,IF(Rekenblad!$C$134=$B$137,Brondata!D81))))</f>
        <v>0.41550733137829909</v>
      </c>
      <c r="D98" s="89">
        <f>Voorblad!E23*(IF(Rekenblad!$C$134=$B$135,Brondata!E19,IF(Rekenblad!$C$134=$B$136,Brondata!E50,IF(Rekenblad!$C$134=$B$137,Brondata!E81))))</f>
        <v>0.25969208211143691</v>
      </c>
      <c r="E98" s="89">
        <f>Voorblad!E23*(IF(Rekenblad!$C$134=$B$135,Brondata!F19,IF(Rekenblad!$C$134=$B$136,Brondata!F50,IF(Rekenblad!$C$134=$B$137,Brondata!F81))))</f>
        <v>0.18632906891495599</v>
      </c>
      <c r="F98" s="89">
        <f>Voorblad!E23*(IF(Rekenblad!$C$134=$B$135,Brondata!G19,IF(Rekenblad!$C$134=$B$136,Brondata!G50,IF(Rekenblad!$C$134=$B$137,Brondata!G81))))</f>
        <v>0.17747800586510262</v>
      </c>
      <c r="G98" s="89">
        <f>Voorblad!E23*(IF(Rekenblad!$C$134=$B$135,Brondata!H19,IF(Rekenblad!$C$134=$B$136,Brondata!H50,IF(Rekenblad!$C$134=$B$137,Brondata!H81))))</f>
        <v>8.3101466275659813E-2</v>
      </c>
      <c r="H98" s="89">
        <f>Voorblad!E23*(IF(Rekenblad!$C$134=$B$135,Brondata!I19,IF(Rekenblad!$C$134=$B$136,Brondata!I50,IF(Rekenblad!$C$134=$B$137,Brondata!I81))))</f>
        <v>5.1938416422287387E-2</v>
      </c>
      <c r="I98" s="89">
        <f>Voorblad!E23*(IF(Rekenblad!$C$134=$B$135,Brondata!J19,IF(Rekenblad!$C$134=$B$136,Brondata!J50,IF(Rekenblad!$C$134=$B$137,Brondata!J81))))</f>
        <v>3.7265813782991195E-2</v>
      </c>
      <c r="J98" s="89">
        <f>Voorblad!E23*(IF(Rekenblad!$C$134=$B$135,Brondata!K19,IF(Rekenblad!$C$134=$B$136,Brondata!K50,IF(Rekenblad!$C$134=$B$137,Brondata!K81))))</f>
        <v>3.5495601173020523E-2</v>
      </c>
      <c r="K98" s="89">
        <f>Voorblad!E23*(IF(Rekenblad!$C$134=$B$135,Brondata!L19,IF(Rekenblad!$C$134=$B$136,Brondata!L50,IF(Rekenblad!$C$134=$B$137,Brondata!L81))))</f>
        <v>7.8552548387096754E-3</v>
      </c>
      <c r="L98" s="89">
        <f>Voorblad!E23*(IF(Rekenblad!$C$134=$B$135,Brondata!M19,IF(Rekenblad!$C$134=$B$136,Brondata!M50,IF(Rekenblad!$C$134=$B$137,Brondata!M81))))</f>
        <v>5.161765102639296E-3</v>
      </c>
      <c r="M98" s="89">
        <f>Voorblad!E23*(IF(Rekenblad!$C$134=$B$135,Brondata!N19,IF(Rekenblad!$C$134=$B$136,Brondata!N50,IF(Rekenblad!$C$134=$B$137,Brondata!N81))))</f>
        <v>3.9590906158357766E-3</v>
      </c>
      <c r="N98" s="89">
        <f>Voorblad!E23*(IF(Rekenblad!$C$134=$B$135,Brondata!O19,IF(Rekenblad!$C$134=$B$136,Brondata!O50,IF(Rekenblad!$C$134=$B$137,Brondata!O81))))</f>
        <v>3.9617005865102634E-3</v>
      </c>
    </row>
    <row r="99" spans="1:14" x14ac:dyDescent="0.2">
      <c r="A99" s="79"/>
      <c r="B99" s="79" t="s">
        <v>15</v>
      </c>
      <c r="C99" s="89">
        <f>Voorblad!E24*(IF(Rekenblad!$C$134=$B$135,Brondata!D20,IF(Rekenblad!$C$134=$B$136,Brondata!D51,IF(Rekenblad!$C$134=$B$137,Brondata!D82))))</f>
        <v>0.1087390029325513</v>
      </c>
      <c r="D99" s="89">
        <f>Voorblad!E24*(IF(Rekenblad!$C$134=$B$135,Brondata!E20,IF(Rekenblad!$C$134=$B$136,Brondata!E51,IF(Rekenblad!$C$134=$B$137,Brondata!E82))))</f>
        <v>6.7961876832844562E-2</v>
      </c>
      <c r="E99" s="89">
        <f>Voorblad!E24*(IF(Rekenblad!$C$134=$B$135,Brondata!F20,IF(Rekenblad!$C$134=$B$136,Brondata!F51,IF(Rekenblad!$C$134=$B$137,Brondata!F82))))</f>
        <v>4.8762651026392954E-2</v>
      </c>
      <c r="F99" s="89">
        <f>Voorblad!E24*(IF(Rekenblad!$C$134=$B$135,Brondata!G20,IF(Rekenblad!$C$134=$B$136,Brondata!G51,IF(Rekenblad!$C$134=$B$137,Brondata!G82))))</f>
        <v>2.947214076246334E-2</v>
      </c>
      <c r="G99" s="89">
        <f>Voorblad!E24*(IF(Rekenblad!$C$134=$B$135,Brondata!H20,IF(Rekenblad!$C$134=$B$136,Brondata!H51,IF(Rekenblad!$C$134=$B$137,Brondata!H82))))</f>
        <v>3.8058651026392958E-3</v>
      </c>
      <c r="H99" s="89">
        <f>Voorblad!E24*(IF(Rekenblad!$C$134=$B$135,Brondata!I20,IF(Rekenblad!$C$134=$B$136,Brondata!I51,IF(Rekenblad!$C$134=$B$137,Brondata!I82))))</f>
        <v>2.3786656891495598E-3</v>
      </c>
      <c r="I99" s="89">
        <f>Voorblad!E24*(IF(Rekenblad!$C$134=$B$135,Brondata!J20,IF(Rekenblad!$C$134=$B$136,Brondata!J51,IF(Rekenblad!$C$134=$B$137,Brondata!J82))))</f>
        <v>1.7066920821114367E-3</v>
      </c>
      <c r="J99" s="89">
        <f>Voorblad!E24*(IF(Rekenblad!$C$134=$B$135,Brondata!K20,IF(Rekenblad!$C$134=$B$136,Brondata!K51,IF(Rekenblad!$C$134=$B$137,Brondata!K82))))</f>
        <v>1.0315249266862169E-3</v>
      </c>
      <c r="K99" s="89">
        <f>Voorblad!E24*(IF(Rekenblad!$C$134=$B$135,Brondata!L20,IF(Rekenblad!$C$134=$B$136,Brondata!L51,IF(Rekenblad!$C$134=$B$137,Brondata!L82))))</f>
        <v>2.1569296187683284E-3</v>
      </c>
      <c r="L99" s="89">
        <f>Voorblad!E24*(IF(Rekenblad!$C$134=$B$135,Brondata!M20,IF(Rekenblad!$C$134=$B$136,Brondata!M51,IF(Rekenblad!$C$134=$B$137,Brondata!M82))))</f>
        <v>1.475991202346041E-3</v>
      </c>
      <c r="M99" s="89">
        <f>Voorblad!E24*(IF(Rekenblad!$C$134=$B$135,Brondata!N20,IF(Rekenblad!$C$134=$B$136,Brondata!N51,IF(Rekenblad!$C$134=$B$137,Brondata!N82))))</f>
        <v>1.1719442815249265E-3</v>
      </c>
      <c r="N99" s="89">
        <f>Voorblad!E24*(IF(Rekenblad!$C$134=$B$135,Brondata!O20,IF(Rekenblad!$C$134=$B$136,Brondata!O51,IF(Rekenblad!$C$134=$B$137,Brondata!O82))))</f>
        <v>8.9552199413489716E-4</v>
      </c>
    </row>
    <row r="100" spans="1:14" x14ac:dyDescent="0.2">
      <c r="A100" s="79"/>
      <c r="B100" s="79" t="s">
        <v>18</v>
      </c>
      <c r="C100" s="89">
        <f>Voorblad!E25*(IF(Rekenblad!$C$134=$B$135,Brondata!D21,IF(Rekenblad!$C$134=$B$136,Brondata!D52,IF(Rekenblad!$C$134=$B$137,Brondata!D83))))</f>
        <v>0</v>
      </c>
      <c r="D100" s="89">
        <f>Voorblad!E25*(IF(Rekenblad!$C$134=$B$135,Brondata!E21,IF(Rekenblad!$C$134=$B$136,Brondata!E52,IF(Rekenblad!$C$134=$B$137,Brondata!E83))))</f>
        <v>0</v>
      </c>
      <c r="E100" s="89">
        <f>Voorblad!E25*(IF(Rekenblad!$C$134=$B$135,Brondata!F21,IF(Rekenblad!$C$134=$B$136,Brondata!F52,IF(Rekenblad!$C$134=$B$137,Brondata!F83))))</f>
        <v>0</v>
      </c>
      <c r="F100" s="89">
        <f>Voorblad!E25*(IF(Rekenblad!$C$134=$B$135,Brondata!G21,IF(Rekenblad!$C$134=$B$136,Brondata!G52,IF(Rekenblad!$C$134=$B$137,Brondata!G83))))</f>
        <v>0</v>
      </c>
      <c r="G100" s="89">
        <f>Voorblad!E25*(IF(Rekenblad!$C$134=$B$135,Brondata!H21,IF(Rekenblad!$C$134=$B$136,Brondata!H52,IF(Rekenblad!$C$134=$B$137,Brondata!H83))))</f>
        <v>0</v>
      </c>
      <c r="H100" s="89">
        <f>Voorblad!E25*(IF(Rekenblad!$C$134=$B$135,Brondata!I21,IF(Rekenblad!$C$134=$B$136,Brondata!I52,IF(Rekenblad!$C$134=$B$137,Brondata!I83))))</f>
        <v>0</v>
      </c>
      <c r="I100" s="89">
        <f>Voorblad!E25*(IF(Rekenblad!$C$134=$B$135,Brondata!J21,IF(Rekenblad!$C$134=$B$136,Brondata!J52,IF(Rekenblad!$C$134=$B$137,Brondata!J83))))</f>
        <v>0</v>
      </c>
      <c r="J100" s="89">
        <f>Voorblad!E25*(IF(Rekenblad!$C$134=$B$135,Brondata!K21,IF(Rekenblad!$C$134=$B$136,Brondata!K52,IF(Rekenblad!$C$134=$B$137,Brondata!K83))))</f>
        <v>0</v>
      </c>
      <c r="K100" s="89">
        <f>Voorblad!E25*(IF(Rekenblad!$C$134=$B$135,Brondata!L21,IF(Rekenblad!$C$134=$B$136,Brondata!L52,IF(Rekenblad!$C$134=$B$137,Brondata!L83))))</f>
        <v>0</v>
      </c>
      <c r="L100" s="89">
        <f>Voorblad!E25*(IF(Rekenblad!$C$134=$B$135,Brondata!M21,IF(Rekenblad!$C$134=$B$136,Brondata!M52,IF(Rekenblad!$C$134=$B$137,Brondata!M83))))</f>
        <v>0</v>
      </c>
      <c r="M100" s="89">
        <f>Voorblad!E25*(IF(Rekenblad!$C$134=$B$135,Brondata!N21,IF(Rekenblad!$C$134=$B$136,Brondata!N52,IF(Rekenblad!$C$134=$B$137,Brondata!N83))))</f>
        <v>0</v>
      </c>
      <c r="N100" s="89">
        <f>Voorblad!E25*(IF(Rekenblad!$C$134=$B$135,Brondata!O21,IF(Rekenblad!$C$134=$B$136,Brondata!O52,IF(Rekenblad!$C$134=$B$137,Brondata!O83))))</f>
        <v>0</v>
      </c>
    </row>
    <row r="101" spans="1:14" x14ac:dyDescent="0.2">
      <c r="A101" s="79" t="s">
        <v>2</v>
      </c>
      <c r="B101" s="79" t="s">
        <v>14</v>
      </c>
      <c r="C101" s="89">
        <f>Voorblad!E26*(IF(Rekenblad!$C$134=$B$135,Brondata!D22,IF(Rekenblad!$C$134=$B$136,Brondata!D53,IF(Rekenblad!$C$134=$B$137,Brondata!D84))))</f>
        <v>0</v>
      </c>
      <c r="D101" s="89">
        <f>Voorblad!E26*(IF(Rekenblad!$C$134=$B$135,Brondata!E22,IF(Rekenblad!$C$134=$B$136,Brondata!E53,IF(Rekenblad!$C$134=$B$137,Brondata!E84))))</f>
        <v>0</v>
      </c>
      <c r="E101" s="89">
        <f>Voorblad!E26*(IF(Rekenblad!$C$134=$B$135,Brondata!F22,IF(Rekenblad!$C$134=$B$136,Brondata!F53,IF(Rekenblad!$C$134=$B$137,Brondata!F84))))</f>
        <v>0</v>
      </c>
      <c r="F101" s="89">
        <f>Voorblad!E26*(IF(Rekenblad!$C$134=$B$135,Brondata!G22,IF(Rekenblad!$C$134=$B$136,Brondata!G53,IF(Rekenblad!$C$134=$B$137,Brondata!G84))))</f>
        <v>0</v>
      </c>
      <c r="G101" s="89">
        <f>Voorblad!E26*(IF(Rekenblad!$C$134=$B$135,Brondata!H22,IF(Rekenblad!$C$134=$B$136,Brondata!H53,IF(Rekenblad!$C$134=$B$137,Brondata!H84))))</f>
        <v>0</v>
      </c>
      <c r="H101" s="89">
        <f>Voorblad!E26*(IF(Rekenblad!$C$134=$B$135,Brondata!I22,IF(Rekenblad!$C$134=$B$136,Brondata!I53,IF(Rekenblad!$C$134=$B$137,Brondata!I84))))</f>
        <v>0</v>
      </c>
      <c r="I101" s="89">
        <f>Voorblad!E26*(IF(Rekenblad!$C$134=$B$135,Brondata!J22,IF(Rekenblad!$C$134=$B$136,Brondata!J53,IF(Rekenblad!$C$134=$B$137,Brondata!J84))))</f>
        <v>0</v>
      </c>
      <c r="J101" s="89">
        <f>Voorblad!E26*(IF(Rekenblad!$C$134=$B$135,Brondata!K22,IF(Rekenblad!$C$134=$B$136,Brondata!K53,IF(Rekenblad!$C$134=$B$137,Brondata!K84))))</f>
        <v>0</v>
      </c>
      <c r="K101" s="89">
        <f>Voorblad!E26*(IF(Rekenblad!$C$134=$B$135,Brondata!L22,IF(Rekenblad!$C$134=$B$136,Brondata!L53,IF(Rekenblad!$C$134=$B$137,Brondata!L84))))</f>
        <v>0</v>
      </c>
      <c r="L101" s="89">
        <f>Voorblad!E26*(IF(Rekenblad!$C$134=$B$135,Brondata!M22,IF(Rekenblad!$C$134=$B$136,Brondata!M53,IF(Rekenblad!$C$134=$B$137,Brondata!M84))))</f>
        <v>0</v>
      </c>
      <c r="M101" s="89">
        <f>Voorblad!E26*(IF(Rekenblad!$C$134=$B$135,Brondata!N22,IF(Rekenblad!$C$134=$B$136,Brondata!N53,IF(Rekenblad!$C$134=$B$137,Brondata!N84))))</f>
        <v>0</v>
      </c>
      <c r="N101" s="89">
        <f>Voorblad!E26*(IF(Rekenblad!$C$134=$B$135,Brondata!O22,IF(Rekenblad!$C$134=$B$136,Brondata!O53,IF(Rekenblad!$C$134=$B$137,Brondata!O84))))</f>
        <v>0</v>
      </c>
    </row>
    <row r="102" spans="1:14" x14ac:dyDescent="0.2">
      <c r="A102" s="79"/>
      <c r="B102" s="79" t="s">
        <v>15</v>
      </c>
      <c r="C102" s="89">
        <f>Voorblad!E27*(IF(Rekenblad!$C$134=$B$135,Brondata!D23,IF(Rekenblad!$C$134=$B$136,Brondata!D54,IF(Rekenblad!$C$134=$B$137,Brondata!D85))))</f>
        <v>2.2604843348973604</v>
      </c>
      <c r="D102" s="89">
        <f>Voorblad!E27*(IF(Rekenblad!$C$134=$B$135,Brondata!E23,IF(Rekenblad!$C$134=$B$136,Brondata!E54,IF(Rekenblad!$C$134=$B$137,Brondata!E85))))</f>
        <v>1.4128025912023459</v>
      </c>
      <c r="E102" s="89">
        <f>Voorblad!E27*(IF(Rekenblad!$C$134=$B$135,Brondata!F23,IF(Rekenblad!$C$134=$B$136,Brondata!F54,IF(Rekenblad!$C$134=$B$137,Brondata!F85))))</f>
        <v>1.0136859237536657</v>
      </c>
      <c r="F102" s="89">
        <f>Voorblad!E27*(IF(Rekenblad!$C$134=$B$135,Brondata!G23,IF(Rekenblad!$C$134=$B$136,Brondata!G54,IF(Rekenblad!$C$134=$B$137,Brondata!G85))))</f>
        <v>0.70865102639296185</v>
      </c>
      <c r="G102" s="89">
        <f>Voorblad!E27*(IF(Rekenblad!$C$134=$B$135,Brondata!H23,IF(Rekenblad!$C$134=$B$136,Brondata!H54,IF(Rekenblad!$C$134=$B$137,Brondata!H85))))</f>
        <v>7.9116950146627563E-2</v>
      </c>
      <c r="H102" s="89">
        <f>Voorblad!E27*(IF(Rekenblad!$C$134=$B$135,Brondata!I23,IF(Rekenblad!$C$134=$B$136,Brondata!I54,IF(Rekenblad!$C$134=$B$137,Brondata!I85))))</f>
        <v>4.9448093841642227E-2</v>
      </c>
      <c r="I102" s="89">
        <f>Voorblad!E27*(IF(Rekenblad!$C$134=$B$135,Brondata!J23,IF(Rekenblad!$C$134=$B$136,Brondata!J54,IF(Rekenblad!$C$134=$B$137,Brondata!J85))))</f>
        <v>3.5479164809384164E-2</v>
      </c>
      <c r="J102" s="89">
        <f>Voorblad!E27*(IF(Rekenblad!$C$134=$B$135,Brondata!K23,IF(Rekenblad!$C$134=$B$136,Brondata!K54,IF(Rekenblad!$C$134=$B$137,Brondata!K85))))</f>
        <v>2.4802785923753665E-2</v>
      </c>
      <c r="K102" s="89">
        <f>Voorblad!E27*(IF(Rekenblad!$C$134=$B$135,Brondata!L23,IF(Rekenblad!$C$134=$B$136,Brondata!L54,IF(Rekenblad!$C$134=$B$137,Brondata!L85))))</f>
        <v>7.7218080351906165E-2</v>
      </c>
      <c r="L102" s="89">
        <f>Voorblad!E27*(IF(Rekenblad!$C$134=$B$135,Brondata!M23,IF(Rekenblad!$C$134=$B$136,Brondata!M54,IF(Rekenblad!$C$134=$B$137,Brondata!M85))))</f>
        <v>5.2840485043988271E-2</v>
      </c>
      <c r="M102" s="89">
        <f>Voorblad!E27*(IF(Rekenblad!$C$134=$B$135,Brondata!N23,IF(Rekenblad!$C$134=$B$136,Brondata!N54,IF(Rekenblad!$C$134=$B$137,Brondata!N85))))</f>
        <v>4.1955605278592371E-2</v>
      </c>
      <c r="N102" s="89">
        <f>Voorblad!E27*(IF(Rekenblad!$C$134=$B$135,Brondata!O23,IF(Rekenblad!$C$134=$B$136,Brondata!O54,IF(Rekenblad!$C$134=$B$137,Brondata!O85))))</f>
        <v>3.2059687390029325E-2</v>
      </c>
    </row>
    <row r="103" spans="1:14" x14ac:dyDescent="0.2">
      <c r="A103" s="79" t="s">
        <v>4</v>
      </c>
      <c r="B103" s="79" t="s">
        <v>16</v>
      </c>
      <c r="C103" s="89">
        <f>Voorblad!E28*(IF(Rekenblad!$C$134=$B$135,Brondata!D24,IF(Rekenblad!$C$134=$B$136,Brondata!D55,IF(Rekenblad!$C$134=$B$137,Brondata!D86))))</f>
        <v>1.7553481706744867</v>
      </c>
      <c r="D103" s="89">
        <f>Voorblad!E28*(IF(Rekenblad!$C$134=$B$135,Brondata!E24,IF(Rekenblad!$C$134=$B$136,Brondata!E55,IF(Rekenblad!$C$134=$B$137,Brondata!E86))))</f>
        <v>1.0970925149560116</v>
      </c>
      <c r="E103" s="89">
        <f>Voorblad!E28*(IF(Rekenblad!$C$134=$B$135,Brondata!F24,IF(Rekenblad!$C$134=$B$136,Brondata!F55,IF(Rekenblad!$C$134=$B$137,Brondata!F86))))</f>
        <v>0.78716392961876824</v>
      </c>
      <c r="F103" s="89">
        <f>Voorblad!E28*(IF(Rekenblad!$C$134=$B$135,Brondata!G24,IF(Rekenblad!$C$134=$B$136,Brondata!G55,IF(Rekenblad!$C$134=$B$137,Brondata!G86))))</f>
        <v>0.5502932551319647</v>
      </c>
      <c r="G103" s="89">
        <f>Voorblad!E28*(IF(Rekenblad!$C$134=$B$135,Brondata!H24,IF(Rekenblad!$C$134=$B$136,Brondata!H55,IF(Rekenblad!$C$134=$B$137,Brondata!H86))))</f>
        <v>0.35106973196480934</v>
      </c>
      <c r="H103" s="89">
        <f>Voorblad!E28*(IF(Rekenblad!$C$134=$B$135,Brondata!I24,IF(Rekenblad!$C$134=$B$136,Brondata!I55,IF(Rekenblad!$C$134=$B$137,Brondata!I86))))</f>
        <v>0.21941855190615833</v>
      </c>
      <c r="I103" s="89">
        <f>Voorblad!E28*(IF(Rekenblad!$C$134=$B$135,Brondata!J24,IF(Rekenblad!$C$134=$B$136,Brondata!J55,IF(Rekenblad!$C$134=$B$137,Brondata!J86))))</f>
        <v>0.15743278592375365</v>
      </c>
      <c r="J103" s="89">
        <f>Voorblad!E28*(IF(Rekenblad!$C$134=$B$135,Brondata!K24,IF(Rekenblad!$C$134=$B$136,Brondata!K55,IF(Rekenblad!$C$134=$B$137,Brondata!K86))))</f>
        <v>0.11005865102639295</v>
      </c>
      <c r="K103" s="89">
        <f>Voorblad!E28*(IF(Rekenblad!$C$134=$B$135,Brondata!L24,IF(Rekenblad!$C$134=$B$136,Brondata!L55,IF(Rekenblad!$C$134=$B$137,Brondata!L86))))</f>
        <v>4.287273607038123E-2</v>
      </c>
      <c r="L103" s="89">
        <f>Voorblad!E28*(IF(Rekenblad!$C$134=$B$135,Brondata!M24,IF(Rekenblad!$C$134=$B$136,Brondata!M55,IF(Rekenblad!$C$134=$B$137,Brondata!M86))))</f>
        <v>3.1514683284457473E-2</v>
      </c>
      <c r="M103" s="89">
        <f>Voorblad!E28*(IF(Rekenblad!$C$134=$B$135,Brondata!N24,IF(Rekenblad!$C$134=$B$136,Brondata!N55,IF(Rekenblad!$C$134=$B$137,Brondata!N86))))</f>
        <v>2.6443180645161286E-2</v>
      </c>
      <c r="N103" s="89">
        <f>Voorblad!E28*(IF(Rekenblad!$C$134=$B$135,Brondata!O24,IF(Rekenblad!$C$134=$B$136,Brondata!O55,IF(Rekenblad!$C$134=$B$137,Brondata!O86))))</f>
        <v>2.2996143695014661E-2</v>
      </c>
    </row>
    <row r="104" spans="1:14" x14ac:dyDescent="0.2">
      <c r="A104" s="79"/>
      <c r="B104" s="79" t="s">
        <v>17</v>
      </c>
      <c r="C104" s="89">
        <f>Voorblad!E29*(IF(Rekenblad!$C$134=$B$135,Brondata!D25,IF(Rekenblad!$C$134=$B$136,Brondata!D56,IF(Rekenblad!$C$134=$B$137,Brondata!D87))))</f>
        <v>0.38568914956011724</v>
      </c>
      <c r="D104" s="89">
        <f>Voorblad!E29*(IF(Rekenblad!$C$134=$B$135,Brondata!E25,IF(Rekenblad!$C$134=$B$136,Brondata!E56,IF(Rekenblad!$C$134=$B$137,Brondata!E87))))</f>
        <v>0.24105571847507329</v>
      </c>
      <c r="E104" s="89">
        <f>Voorblad!E29*(IF(Rekenblad!$C$134=$B$135,Brondata!F25,IF(Rekenblad!$C$134=$B$136,Brondata!F56,IF(Rekenblad!$C$134=$B$137,Brondata!F87))))</f>
        <v>0.17295747800586508</v>
      </c>
      <c r="F104" s="89">
        <f>Voorblad!E29*(IF(Rekenblad!$C$134=$B$135,Brondata!G25,IF(Rekenblad!$C$134=$B$136,Brondata!G56,IF(Rekenblad!$C$134=$B$137,Brondata!G87))))</f>
        <v>0.16070377565982402</v>
      </c>
      <c r="G104" s="89">
        <f>Voorblad!E29*(IF(Rekenblad!$C$134=$B$135,Brondata!H25,IF(Rekenblad!$C$134=$B$136,Brondata!H56,IF(Rekenblad!$C$134=$B$137,Brondata!H87))))</f>
        <v>1.9284457478005862E-2</v>
      </c>
      <c r="H104" s="89">
        <f>Voorblad!E29*(IF(Rekenblad!$C$134=$B$135,Brondata!I25,IF(Rekenblad!$C$134=$B$136,Brondata!I56,IF(Rekenblad!$C$134=$B$137,Brondata!I87))))</f>
        <v>1.2052785923753664E-2</v>
      </c>
      <c r="I104" s="89">
        <f>Voorblad!E29*(IF(Rekenblad!$C$134=$B$135,Brondata!J25,IF(Rekenblad!$C$134=$B$136,Brondata!J56,IF(Rekenblad!$C$134=$B$137,Brondata!J87))))</f>
        <v>8.6478739002932535E-3</v>
      </c>
      <c r="J104" s="89">
        <f>Voorblad!E29*(IF(Rekenblad!$C$134=$B$135,Brondata!K25,IF(Rekenblad!$C$134=$B$136,Brondata!K56,IF(Rekenblad!$C$134=$B$137,Brondata!K87))))</f>
        <v>8.0352272727272703E-3</v>
      </c>
      <c r="K104" s="89">
        <f>Voorblad!E29*(IF(Rekenblad!$C$134=$B$135,Brondata!L25,IF(Rekenblad!$C$134=$B$136,Brondata!L56,IF(Rekenblad!$C$134=$B$137,Brondata!L87))))</f>
        <v>1.7757074780058651E-2</v>
      </c>
      <c r="L104" s="89">
        <f>Voorblad!E29*(IF(Rekenblad!$C$134=$B$135,Brondata!M25,IF(Rekenblad!$C$134=$B$136,Brondata!M56,IF(Rekenblad!$C$134=$B$137,Brondata!M87))))</f>
        <v>1.3501209677419353E-2</v>
      </c>
      <c r="M104" s="89">
        <f>Voorblad!E29*(IF(Rekenblad!$C$134=$B$135,Brondata!N25,IF(Rekenblad!$C$134=$B$136,Brondata!N56,IF(Rekenblad!$C$134=$B$137,Brondata!N87))))</f>
        <v>1.1600916422287388E-2</v>
      </c>
      <c r="N104" s="89">
        <f>Voorblad!E29*(IF(Rekenblad!$C$134=$B$135,Brondata!O25,IF(Rekenblad!$C$134=$B$136,Brondata!O56,IF(Rekenblad!$C$134=$B$137,Brondata!O87))))</f>
        <v>9.5444648093841629E-3</v>
      </c>
    </row>
    <row r="105" spans="1:14" x14ac:dyDescent="0.2">
      <c r="A105" s="79"/>
      <c r="B105" s="79" t="s">
        <v>18</v>
      </c>
      <c r="C105" s="89">
        <f>Voorblad!E30*(IF(Rekenblad!$C$134=$B$135,Brondata!D26,IF(Rekenblad!$C$134=$B$136,Brondata!D57,IF(Rekenblad!$C$134=$B$137,Brondata!D88))))</f>
        <v>0</v>
      </c>
      <c r="D105" s="89">
        <f>Voorblad!E30*(IF(Rekenblad!$C$134=$B$135,Brondata!E26,IF(Rekenblad!$C$134=$B$136,Brondata!E57,IF(Rekenblad!$C$134=$B$137,Brondata!E88))))</f>
        <v>0</v>
      </c>
      <c r="E105" s="89">
        <f>Voorblad!E30*(IF(Rekenblad!$C$134=$B$135,Brondata!F26,IF(Rekenblad!$C$134=$B$136,Brondata!F57,IF(Rekenblad!$C$134=$B$137,Brondata!F88))))</f>
        <v>0</v>
      </c>
      <c r="F105" s="89">
        <f>Voorblad!E30*(IF(Rekenblad!$C$134=$B$135,Brondata!G26,IF(Rekenblad!$C$134=$B$136,Brondata!G57,IF(Rekenblad!$C$134=$B$137,Brondata!G88))))</f>
        <v>0</v>
      </c>
      <c r="G105" s="89">
        <f>Voorblad!E30*(IF(Rekenblad!$C$134=$B$135,Brondata!H26,IF(Rekenblad!$C$134=$B$136,Brondata!H57,IF(Rekenblad!$C$134=$B$137,Brondata!H88))))</f>
        <v>0</v>
      </c>
      <c r="H105" s="89">
        <f>Voorblad!E30*(IF(Rekenblad!$C$134=$B$135,Brondata!I26,IF(Rekenblad!$C$134=$B$136,Brondata!I57,IF(Rekenblad!$C$134=$B$137,Brondata!I88))))</f>
        <v>0</v>
      </c>
      <c r="I105" s="89">
        <f>Voorblad!E30*(IF(Rekenblad!$C$134=$B$135,Brondata!J26,IF(Rekenblad!$C$134=$B$136,Brondata!J57,IF(Rekenblad!$C$134=$B$137,Brondata!J88))))</f>
        <v>0</v>
      </c>
      <c r="J105" s="89">
        <f>Voorblad!E30*(IF(Rekenblad!$C$134=$B$135,Brondata!K26,IF(Rekenblad!$C$134=$B$136,Brondata!K57,IF(Rekenblad!$C$134=$B$137,Brondata!K88))))</f>
        <v>0</v>
      </c>
      <c r="K105" s="89">
        <f>Voorblad!E30*(IF(Rekenblad!$C$134=$B$135,Brondata!L26,IF(Rekenblad!$C$134=$B$136,Brondata!L57,IF(Rekenblad!$C$134=$B$137,Brondata!L88))))</f>
        <v>0</v>
      </c>
      <c r="L105" s="89">
        <f>Voorblad!E30*(IF(Rekenblad!$C$134=$B$135,Brondata!M26,IF(Rekenblad!$C$134=$B$136,Brondata!M57,IF(Rekenblad!$C$134=$B$137,Brondata!M88))))</f>
        <v>0</v>
      </c>
      <c r="M105" s="89">
        <f>Voorblad!E30*(IF(Rekenblad!$C$134=$B$135,Brondata!N26,IF(Rekenblad!$C$134=$B$136,Brondata!N57,IF(Rekenblad!$C$134=$B$137,Brondata!N88))))</f>
        <v>0</v>
      </c>
      <c r="N105" s="89">
        <f>Voorblad!E30*(IF(Rekenblad!$C$134=$B$135,Brondata!O26,IF(Rekenblad!$C$134=$B$136,Brondata!O57,IF(Rekenblad!$C$134=$B$137,Brondata!O88))))</f>
        <v>0</v>
      </c>
    </row>
    <row r="106" spans="1:14" x14ac:dyDescent="0.2">
      <c r="A106" s="79" t="s">
        <v>3</v>
      </c>
      <c r="B106" s="73" t="s">
        <v>10</v>
      </c>
      <c r="C106" s="89">
        <f>Voorblad!E31*(IF(Rekenblad!$C$134=$B$135,Brondata!D27,IF(Rekenblad!$C$134=$B$136,Brondata!D58,IF(Rekenblad!$C$134=$B$137,Brondata!D89))))</f>
        <v>0.1835284240469208</v>
      </c>
      <c r="D106" s="89">
        <f>Voorblad!E31*(IF(Rekenblad!$C$134=$B$135,Brondata!E27,IF(Rekenblad!$C$134=$B$136,Brondata!E58,IF(Rekenblad!$C$134=$B$137,Brondata!E89))))</f>
        <v>0.11470538885630498</v>
      </c>
      <c r="E106" s="89">
        <f>Voorblad!E31*(IF(Rekenblad!$C$134=$B$135,Brondata!F27,IF(Rekenblad!$C$134=$B$136,Brondata!F58,IF(Rekenblad!$C$134=$B$137,Brondata!F89))))</f>
        <v>8.1440839296187673E-2</v>
      </c>
      <c r="F106" s="89">
        <f>Voorblad!E31*(IF(Rekenblad!$C$134=$B$135,Brondata!G27,IF(Rekenblad!$C$134=$B$136,Brondata!G58,IF(Rekenblad!$C$134=$B$137,Brondata!G89))))</f>
        <v>6.9184444868035183E-2</v>
      </c>
      <c r="G106" s="89">
        <f>Voorblad!E31*(IF(Rekenblad!$C$134=$B$135,Brondata!H27,IF(Rekenblad!$C$134=$B$136,Brondata!H58,IF(Rekenblad!$C$134=$B$137,Brondata!H89))))</f>
        <v>6.4234997947214059E-2</v>
      </c>
      <c r="H106" s="89">
        <f>Voorblad!E31*(IF(Rekenblad!$C$134=$B$135,Brondata!I27,IF(Rekenblad!$C$134=$B$136,Brondata!I58,IF(Rekenblad!$C$134=$B$137,Brondata!I89))))</f>
        <v>4.0146853079178875E-2</v>
      </c>
      <c r="I106" s="89">
        <f>Voorblad!E31*(IF(Rekenblad!$C$134=$B$135,Brondata!J27,IF(Rekenblad!$C$134=$B$136,Brondata!J58,IF(Rekenblad!$C$134=$B$137,Brondata!J89))))</f>
        <v>2.8504310263929612E-2</v>
      </c>
      <c r="J106" s="89">
        <f>Voorblad!E31*(IF(Rekenblad!$C$134=$B$135,Brondata!K27,IF(Rekenblad!$C$134=$B$136,Brondata!K58,IF(Rekenblad!$C$134=$B$137,Brondata!K89))))</f>
        <v>2.4214448387096767E-2</v>
      </c>
      <c r="K106" s="89">
        <f>Voorblad!E31*(IF(Rekenblad!$C$134=$B$135,Brondata!L27,IF(Rekenblad!$C$134=$B$136,Brondata!L58,IF(Rekenblad!$C$134=$B$137,Brondata!L89))))</f>
        <v>1.7740773900293254E-2</v>
      </c>
      <c r="L106" s="89">
        <f>Voorblad!E31*(IF(Rekenblad!$C$134=$B$135,Brondata!M27,IF(Rekenblad!$C$134=$B$136,Brondata!M58,IF(Rekenblad!$C$134=$B$137,Brondata!M89))))</f>
        <v>1.7740773900293254E-2</v>
      </c>
      <c r="M106" s="89">
        <f>Voorblad!E31*(IF(Rekenblad!$C$134=$B$135,Brondata!N27,IF(Rekenblad!$C$134=$B$136,Brondata!N58,IF(Rekenblad!$C$134=$B$137,Brondata!N89))))</f>
        <v>1.7740773900293254E-2</v>
      </c>
      <c r="N106" s="89">
        <f>Voorblad!E31*(IF(Rekenblad!$C$134=$B$135,Brondata!O27,IF(Rekenblad!$C$134=$B$136,Brondata!O58,IF(Rekenblad!$C$134=$B$137,Brondata!O89))))</f>
        <v>9.861580645161289E-3</v>
      </c>
    </row>
    <row r="107" spans="1:14" x14ac:dyDescent="0.2">
      <c r="A107" s="79"/>
      <c r="B107" s="73" t="s">
        <v>79</v>
      </c>
      <c r="C107" s="89">
        <f>Voorblad!E32*(IF(Rekenblad!$C$134=$B$135,Brondata!D28,IF(Rekenblad!$C$134=$B$136,Brondata!D59,IF(Rekenblad!$C$134=$B$137,Brondata!D90))))</f>
        <v>4.8897448680351903E-3</v>
      </c>
      <c r="D107" s="89">
        <f>Voorblad!E32*(IF(Rekenblad!$C$134=$B$135,Brondata!E28,IF(Rekenblad!$C$134=$B$136,Brondata!E59,IF(Rekenblad!$C$134=$B$137,Brondata!E90))))</f>
        <v>3.0560938416422287E-3</v>
      </c>
      <c r="E107" s="89">
        <f>Voorblad!E32*(IF(Rekenblad!$C$134=$B$135,Brondata!F28,IF(Rekenblad!$C$134=$B$136,Brondata!F59,IF(Rekenblad!$C$134=$B$137,Brondata!F90))))</f>
        <v>2.1698269794721407E-3</v>
      </c>
      <c r="F107" s="89">
        <f>Voorblad!E32*(IF(Rekenblad!$C$134=$B$135,Brondata!G28,IF(Rekenblad!$C$134=$B$136,Brondata!G59,IF(Rekenblad!$C$134=$B$137,Brondata!G90))))</f>
        <v>1.8432800586510262E-3</v>
      </c>
      <c r="G107" s="89">
        <f>Voorblad!E32*(IF(Rekenblad!$C$134=$B$135,Brondata!H28,IF(Rekenblad!$C$134=$B$136,Brondata!H59,IF(Rekenblad!$C$134=$B$137,Brondata!H90))))</f>
        <v>1.7114120234604103E-3</v>
      </c>
      <c r="H107" s="89">
        <f>Voorblad!E32*(IF(Rekenblad!$C$134=$B$135,Brondata!I28,IF(Rekenblad!$C$134=$B$136,Brondata!I59,IF(Rekenblad!$C$134=$B$137,Brondata!I90))))</f>
        <v>1.069631964809384E-3</v>
      </c>
      <c r="I107" s="89">
        <f>Voorblad!E32*(IF(Rekenblad!$C$134=$B$135,Brondata!J28,IF(Rekenblad!$C$134=$B$136,Brondata!J59,IF(Rekenblad!$C$134=$B$137,Brondata!J90))))</f>
        <v>7.5943988269794706E-4</v>
      </c>
      <c r="J107" s="89">
        <f>Voorblad!E32*(IF(Rekenblad!$C$134=$B$135,Brondata!K28,IF(Rekenblad!$C$134=$B$136,Brondata!K59,IF(Rekenblad!$C$134=$B$137,Brondata!K90))))</f>
        <v>6.4514516129032242E-4</v>
      </c>
      <c r="K107" s="89">
        <f>Voorblad!E32*(IF(Rekenblad!$C$134=$B$135,Brondata!L28,IF(Rekenblad!$C$134=$B$136,Brondata!L59,IF(Rekenblad!$C$134=$B$137,Brondata!L90))))</f>
        <v>4.7266715542521991E-4</v>
      </c>
      <c r="L107" s="89">
        <f>Voorblad!E32*(IF(Rekenblad!$C$134=$B$135,Brondata!M28,IF(Rekenblad!$C$134=$B$136,Brondata!M59,IF(Rekenblad!$C$134=$B$137,Brondata!M90))))</f>
        <v>4.7266715542521991E-4</v>
      </c>
      <c r="M107" s="89">
        <f>Voorblad!E32*(IF(Rekenblad!$C$134=$B$135,Brondata!N28,IF(Rekenblad!$C$134=$B$136,Brondata!N59,IF(Rekenblad!$C$134=$B$137,Brondata!N90))))</f>
        <v>4.7266715542521991E-4</v>
      </c>
      <c r="N107" s="89">
        <f>Voorblad!E32*(IF(Rekenblad!$C$134=$B$135,Brondata!O28,IF(Rekenblad!$C$134=$B$136,Brondata!O59,IF(Rekenblad!$C$134=$B$137,Brondata!O90))))</f>
        <v>2.6274193548387096E-4</v>
      </c>
    </row>
    <row r="108" spans="1:14" x14ac:dyDescent="0.2">
      <c r="A108" s="79" t="s">
        <v>78</v>
      </c>
      <c r="B108" s="73" t="s">
        <v>80</v>
      </c>
      <c r="C108" s="89">
        <f>Voorblad!E33*(IF(Rekenblad!$C$134=$B$135,Brondata!D29,IF(Rekenblad!$C$134=$B$136,Brondata!D60,IF(Rekenblad!$C$134=$B$137,Brondata!D91))))</f>
        <v>0</v>
      </c>
      <c r="D108" s="89">
        <f>Voorblad!E33*(IF(Rekenblad!$C$134=$B$135,Brondata!E29,IF(Rekenblad!$C$134=$B$136,Brondata!E60,IF(Rekenblad!$C$134=$B$137,Brondata!E91))))</f>
        <v>0</v>
      </c>
      <c r="E108" s="89">
        <f>Voorblad!E33*(IF(Rekenblad!$C$134=$B$135,Brondata!F29,IF(Rekenblad!$C$134=$B$136,Brondata!F60,IF(Rekenblad!$C$134=$B$137,Brondata!F91))))</f>
        <v>0</v>
      </c>
      <c r="F108" s="89">
        <f>Voorblad!E33*(IF(Rekenblad!$C$134=$B$135,Brondata!G29,IF(Rekenblad!$C$134=$B$136,Brondata!G60,IF(Rekenblad!$C$134=$B$137,Brondata!G91))))</f>
        <v>0</v>
      </c>
      <c r="G108" s="89">
        <f>Voorblad!E33*(IF(Rekenblad!$C$134=$B$135,Brondata!H29,IF(Rekenblad!$C$134=$B$136,Brondata!H60,IF(Rekenblad!$C$134=$B$137,Brondata!H91))))</f>
        <v>0</v>
      </c>
      <c r="H108" s="89">
        <f>Voorblad!E33*(IF(Rekenblad!$C$134=$B$135,Brondata!I29,IF(Rekenblad!$C$134=$B$136,Brondata!I60,IF(Rekenblad!$C$134=$B$137,Brondata!I91))))</f>
        <v>0</v>
      </c>
      <c r="I108" s="89">
        <f>Voorblad!E33*(IF(Rekenblad!$C$134=$B$135,Brondata!J29,IF(Rekenblad!$C$134=$B$136,Brondata!J60,IF(Rekenblad!$C$134=$B$137,Brondata!J91))))</f>
        <v>0</v>
      </c>
      <c r="J108" s="89">
        <f>Voorblad!E33*(IF(Rekenblad!$C$134=$B$135,Brondata!K29,IF(Rekenblad!$C$134=$B$136,Brondata!K60,IF(Rekenblad!$C$134=$B$137,Brondata!K91))))</f>
        <v>0</v>
      </c>
      <c r="K108" s="89">
        <f>Voorblad!E33*(IF(Rekenblad!$C$134=$B$135,Brondata!L29,IF(Rekenblad!$C$134=$B$136,Brondata!L60,IF(Rekenblad!$C$134=$B$137,Brondata!L91))))</f>
        <v>2.7082111436950141E-5</v>
      </c>
      <c r="L108" s="89">
        <f>Voorblad!E33*(IF(Rekenblad!$C$134=$B$135,Brondata!M29,IF(Rekenblad!$C$134=$B$136,Brondata!M60,IF(Rekenblad!$C$134=$B$137,Brondata!M91))))</f>
        <v>2.7082111436950141E-5</v>
      </c>
      <c r="M108" s="89">
        <f>Voorblad!E33*(IF(Rekenblad!$C$134=$B$135,Brondata!N29,IF(Rekenblad!$C$134=$B$136,Brondata!N60,IF(Rekenblad!$C$134=$B$137,Brondata!N91))))</f>
        <v>2.7082111436950141E-5</v>
      </c>
      <c r="N108" s="89">
        <f>Voorblad!E33*(IF(Rekenblad!$C$134=$B$135,Brondata!O29,IF(Rekenblad!$C$134=$B$136,Brondata!O60,IF(Rekenblad!$C$134=$B$137,Brondata!O91))))</f>
        <v>1.4844574780058647E-5</v>
      </c>
    </row>
    <row r="109" spans="1:14" x14ac:dyDescent="0.2">
      <c r="A109" s="79"/>
      <c r="B109" s="73" t="s">
        <v>82</v>
      </c>
      <c r="C109" s="89">
        <f>Voorblad!E34*(IF(Rekenblad!$C$134=$B$135,Brondata!D30,IF(Rekenblad!$C$134=$B$136,Brondata!D61,IF(Rekenblad!$C$134=$B$137,Brondata!D92))))</f>
        <v>0</v>
      </c>
      <c r="D109" s="89">
        <f>Voorblad!E34*(IF(Rekenblad!$C$134=$B$135,Brondata!E30,IF(Rekenblad!$C$134=$B$136,Brondata!E61,IF(Rekenblad!$C$134=$B$137,Brondata!E92))))</f>
        <v>0</v>
      </c>
      <c r="E109" s="89">
        <f>Voorblad!E34*(IF(Rekenblad!$C$134=$B$135,Brondata!F30,IF(Rekenblad!$C$134=$B$136,Brondata!F61,IF(Rekenblad!$C$134=$B$137,Brondata!F92))))</f>
        <v>0</v>
      </c>
      <c r="F109" s="89">
        <f>Voorblad!E34*(IF(Rekenblad!$C$134=$B$135,Brondata!G30,IF(Rekenblad!$C$134=$B$136,Brondata!G61,IF(Rekenblad!$C$134=$B$137,Brondata!G92))))</f>
        <v>0</v>
      </c>
      <c r="G109" s="89">
        <f>Voorblad!E34*(IF(Rekenblad!$C$134=$B$135,Brondata!H30,IF(Rekenblad!$C$134=$B$136,Brondata!H61,IF(Rekenblad!$C$134=$B$137,Brondata!H92))))</f>
        <v>0</v>
      </c>
      <c r="H109" s="89">
        <f>Voorblad!E34*(IF(Rekenblad!$C$134=$B$135,Brondata!I30,IF(Rekenblad!$C$134=$B$136,Brondata!I61,IF(Rekenblad!$C$134=$B$137,Brondata!I92))))</f>
        <v>0</v>
      </c>
      <c r="I109" s="89">
        <f>Voorblad!E34*(IF(Rekenblad!$C$134=$B$135,Brondata!J30,IF(Rekenblad!$C$134=$B$136,Brondata!J61,IF(Rekenblad!$C$134=$B$137,Brondata!J92))))</f>
        <v>0</v>
      </c>
      <c r="J109" s="89">
        <f>Voorblad!E34*(IF(Rekenblad!$C$134=$B$135,Brondata!K30,IF(Rekenblad!$C$134=$B$136,Brondata!K61,IF(Rekenblad!$C$134=$B$137,Brondata!K92))))</f>
        <v>0</v>
      </c>
      <c r="K109" s="89">
        <f>Voorblad!E34*(IF(Rekenblad!$C$134=$B$135,Brondata!L30,IF(Rekenblad!$C$134=$B$136,Brondata!L61,IF(Rekenblad!$C$134=$B$137,Brondata!L92))))</f>
        <v>1.4895161290322577E-3</v>
      </c>
      <c r="L109" s="89">
        <f>Voorblad!E34*(IF(Rekenblad!$C$134=$B$135,Brondata!M30,IF(Rekenblad!$C$134=$B$136,Brondata!M61,IF(Rekenblad!$C$134=$B$137,Brondata!M92))))</f>
        <v>1.4895161290322577E-3</v>
      </c>
      <c r="M109" s="89">
        <f>Voorblad!E34*(IF(Rekenblad!$C$134=$B$135,Brondata!N30,IF(Rekenblad!$C$134=$B$136,Brondata!N61,IF(Rekenblad!$C$134=$B$137,Brondata!N92))))</f>
        <v>1.4895161290322577E-3</v>
      </c>
      <c r="N109" s="89">
        <f>Voorblad!E34*(IF(Rekenblad!$C$134=$B$135,Brondata!O30,IF(Rekenblad!$C$134=$B$136,Brondata!O61,IF(Rekenblad!$C$134=$B$137,Brondata!O92))))</f>
        <v>8.1645161290322562E-4</v>
      </c>
    </row>
    <row r="110" spans="1:14" ht="18" customHeight="1" x14ac:dyDescent="0.2">
      <c r="A110" s="73"/>
      <c r="B110" s="73" t="s">
        <v>19</v>
      </c>
      <c r="C110" s="90">
        <f t="shared" ref="C110:N110" si="3">SUM(C88:C106)</f>
        <v>7.0477568756598235</v>
      </c>
      <c r="D110" s="90">
        <f t="shared" si="3"/>
        <v>4.4048479612903222</v>
      </c>
      <c r="E110" s="90">
        <f t="shared" si="3"/>
        <v>3.1591847085043985</v>
      </c>
      <c r="F110" s="90">
        <f t="shared" si="3"/>
        <v>2.4264336005865101</v>
      </c>
      <c r="G110" s="90">
        <f t="shared" si="3"/>
        <v>0.82872740381231669</v>
      </c>
      <c r="H110" s="90">
        <f t="shared" si="3"/>
        <v>0.51795460205278587</v>
      </c>
      <c r="I110" s="90">
        <f t="shared" si="3"/>
        <v>0.37130530586510263</v>
      </c>
      <c r="J110" s="90">
        <f t="shared" si="3"/>
        <v>0.28847357243401756</v>
      </c>
      <c r="K110" s="90">
        <f t="shared" si="3"/>
        <v>0.21893037390029324</v>
      </c>
      <c r="L110" s="90">
        <f t="shared" si="3"/>
        <v>0.15487624398826977</v>
      </c>
      <c r="M110" s="90">
        <f t="shared" si="3"/>
        <v>0.12627533079178885</v>
      </c>
      <c r="N110" s="90">
        <f t="shared" si="3"/>
        <v>0.10421179061583577</v>
      </c>
    </row>
    <row r="113" spans="1:14" x14ac:dyDescent="0.2">
      <c r="B113" s="68" t="s">
        <v>34</v>
      </c>
    </row>
    <row r="114" spans="1:14" ht="14.25" x14ac:dyDescent="0.25">
      <c r="B114" s="91" t="s">
        <v>33</v>
      </c>
      <c r="C114" s="87" t="s">
        <v>36</v>
      </c>
      <c r="D114" s="87"/>
      <c r="E114" s="87"/>
      <c r="F114" s="87"/>
      <c r="G114" s="87" t="s">
        <v>90</v>
      </c>
      <c r="H114" s="87"/>
      <c r="I114" s="87"/>
      <c r="J114" s="87"/>
      <c r="K114" s="88" t="s">
        <v>91</v>
      </c>
      <c r="L114" s="88"/>
      <c r="M114" s="88"/>
      <c r="N114" s="88"/>
    </row>
    <row r="115" spans="1:14" x14ac:dyDescent="0.2">
      <c r="A115" s="77"/>
      <c r="B115" s="91"/>
      <c r="C115" s="70" t="s">
        <v>43</v>
      </c>
      <c r="D115" s="70" t="s">
        <v>44</v>
      </c>
      <c r="E115" s="70" t="s">
        <v>45</v>
      </c>
      <c r="F115" s="70" t="s">
        <v>46</v>
      </c>
      <c r="G115" s="70" t="s">
        <v>43</v>
      </c>
      <c r="H115" s="70" t="s">
        <v>44</v>
      </c>
      <c r="I115" s="70" t="s">
        <v>45</v>
      </c>
      <c r="J115" s="70" t="s">
        <v>46</v>
      </c>
      <c r="K115" s="70" t="s">
        <v>43</v>
      </c>
      <c r="L115" s="70" t="s">
        <v>44</v>
      </c>
      <c r="M115" s="70" t="s">
        <v>45</v>
      </c>
      <c r="N115" s="70" t="s">
        <v>46</v>
      </c>
    </row>
    <row r="116" spans="1:14" x14ac:dyDescent="0.2">
      <c r="A116" s="79"/>
      <c r="B116" s="70">
        <f>B135</f>
        <v>2017</v>
      </c>
      <c r="C116" s="89">
        <f t="shared" ref="C116:N116" si="4">C110/C27</f>
        <v>1.335007315013832</v>
      </c>
      <c r="D116" s="89">
        <f t="shared" si="4"/>
        <v>1.3350072377481068</v>
      </c>
      <c r="E116" s="89">
        <f t="shared" si="4"/>
        <v>1.3357420638738728</v>
      </c>
      <c r="F116" s="89">
        <f t="shared" si="4"/>
        <v>1.3344497639460728</v>
      </c>
      <c r="G116" s="89">
        <f t="shared" si="4"/>
        <v>1.2523688819944421</v>
      </c>
      <c r="H116" s="89">
        <f t="shared" si="4"/>
        <v>1.2523689757695304</v>
      </c>
      <c r="I116" s="89">
        <f t="shared" si="4"/>
        <v>1.2542556263393709</v>
      </c>
      <c r="J116" s="89">
        <f t="shared" si="4"/>
        <v>1.2388248169405982</v>
      </c>
      <c r="K116" s="89">
        <f t="shared" si="4"/>
        <v>1.1793404007386132</v>
      </c>
      <c r="L116" s="89">
        <f t="shared" si="4"/>
        <v>1.1093035861579075</v>
      </c>
      <c r="M116" s="89">
        <f t="shared" si="4"/>
        <v>1.0605465605671252</v>
      </c>
      <c r="N116" s="89">
        <f t="shared" si="4"/>
        <v>1.157820403491248</v>
      </c>
    </row>
    <row r="117" spans="1:14" x14ac:dyDescent="0.2">
      <c r="A117" s="79"/>
      <c r="B117" s="70">
        <f>B136</f>
        <v>2020</v>
      </c>
      <c r="C117" s="89">
        <f t="shared" ref="C117:N117" si="5">C110/C54</f>
        <v>2.6834909742195459</v>
      </c>
      <c r="D117" s="89">
        <f t="shared" si="5"/>
        <v>2.6834901937431375</v>
      </c>
      <c r="E117" s="89">
        <f t="shared" si="5"/>
        <v>2.690929298498927</v>
      </c>
      <c r="F117" s="89">
        <f t="shared" si="5"/>
        <v>2.6778684909727839</v>
      </c>
      <c r="G117" s="89">
        <f t="shared" si="5"/>
        <v>2.0152475318130025</v>
      </c>
      <c r="H117" s="89">
        <f t="shared" si="5"/>
        <v>2.0152481388565526</v>
      </c>
      <c r="I117" s="89">
        <f t="shared" si="5"/>
        <v>2.0275170540923999</v>
      </c>
      <c r="J117" s="89">
        <f t="shared" si="5"/>
        <v>1.930346953722538</v>
      </c>
      <c r="K117" s="89">
        <f t="shared" si="5"/>
        <v>1.6133481587093803</v>
      </c>
      <c r="L117" s="89">
        <f t="shared" si="5"/>
        <v>1.3268473459530652</v>
      </c>
      <c r="M117" s="89">
        <f t="shared" si="5"/>
        <v>1.1664866967174481</v>
      </c>
      <c r="N117" s="89">
        <f t="shared" si="5"/>
        <v>1.5169223493502766</v>
      </c>
    </row>
    <row r="118" spans="1:14" x14ac:dyDescent="0.2">
      <c r="A118" s="79"/>
      <c r="B118" s="70">
        <f>B137</f>
        <v>2030</v>
      </c>
      <c r="C118" s="89">
        <f t="shared" ref="C118:N118" si="6">C110/C81</f>
        <v>6.6118811791337766</v>
      </c>
      <c r="D118" s="89">
        <f t="shared" si="6"/>
        <v>6.6118740446033568</v>
      </c>
      <c r="E118" s="89">
        <f t="shared" si="6"/>
        <v>6.6777163296936646</v>
      </c>
      <c r="F118" s="89">
        <f t="shared" si="6"/>
        <v>6.0405130518973511</v>
      </c>
      <c r="G118" s="89">
        <f t="shared" si="6"/>
        <v>2.255583812914332</v>
      </c>
      <c r="H118" s="89">
        <f t="shared" si="6"/>
        <v>2.2555848588586374</v>
      </c>
      <c r="I118" s="89">
        <f t="shared" si="6"/>
        <v>2.2773340458951292</v>
      </c>
      <c r="J118" s="89">
        <f t="shared" si="6"/>
        <v>2.0826897959510564</v>
      </c>
      <c r="K118" s="89">
        <f t="shared" si="6"/>
        <v>2.1496555311302061</v>
      </c>
      <c r="L118" s="89">
        <f t="shared" si="6"/>
        <v>1.5243392793432062</v>
      </c>
      <c r="M118" s="89">
        <f t="shared" si="6"/>
        <v>1.2441645643491952</v>
      </c>
      <c r="N118" s="89">
        <f t="shared" si="6"/>
        <v>1.8428365175537142</v>
      </c>
    </row>
    <row r="121" spans="1:14" x14ac:dyDescent="0.2">
      <c r="B121" s="68" t="s">
        <v>77</v>
      </c>
    </row>
    <row r="122" spans="1:14" x14ac:dyDescent="0.2">
      <c r="B122" s="92" t="s">
        <v>35</v>
      </c>
      <c r="C122" s="70" t="s">
        <v>28</v>
      </c>
      <c r="D122" s="70" t="s">
        <v>29</v>
      </c>
      <c r="E122" s="70" t="s">
        <v>30</v>
      </c>
    </row>
    <row r="123" spans="1:14" x14ac:dyDescent="0.2">
      <c r="B123" s="70">
        <f>B135</f>
        <v>2017</v>
      </c>
      <c r="C123" s="89">
        <f>IF(AND(Rekenblad!C134=$B$135,Rekenblad!C141="D"),Rekenblad!C116,IF(AND(Rekenblad!C134=$B$135,Rekenblad!C141="C"),Rekenblad!D116,IF(AND(Rekenblad!C134=$B$135,Rekenblad!C141="E"),Rekenblad!E116,IF(AND(Rekenblad!C134=$B$135,Rekenblad!C141="B"),Rekenblad!F116,""))))</f>
        <v>1.3350072377481068</v>
      </c>
      <c r="D123" s="89">
        <f>IF(AND(Rekenblad!C134=$B$135,Rekenblad!C141="D"),Rekenblad!G116,IF(AND(Rekenblad!C134=$B$135,Rekenblad!C141="C"),Rekenblad!H116,IF(AND(Rekenblad!C134=$B$135,Rekenblad!C141="E"),Rekenblad!I116,IF(AND(Rekenblad!C134=$B$135,Rekenblad!C141="B"),Rekenblad!J116,""))))</f>
        <v>1.2523689757695304</v>
      </c>
      <c r="E123" s="89">
        <f>IF(AND(Rekenblad!C134=$B$135,Rekenblad!C141="D"),Rekenblad!K116,IF(AND(Rekenblad!C134=$B$135,Rekenblad!C141="C"),Rekenblad!L116,IF(AND(Rekenblad!C134=$B$135,Rekenblad!C141="E"),Rekenblad!M116,IF(AND(Rekenblad!C134=$B$135,Rekenblad!C141="B"),Rekenblad!N116,""))))</f>
        <v>1.1093035861579075</v>
      </c>
    </row>
    <row r="124" spans="1:14" x14ac:dyDescent="0.2">
      <c r="B124" s="70">
        <f>B136</f>
        <v>2020</v>
      </c>
      <c r="C124" s="89" t="str">
        <f>IF(AND(Rekenblad!C134=$B$136,Rekenblad!C141="D"),Rekenblad!C117,IF(AND(Rekenblad!C134=$B$136,Rekenblad!C141="C"),Rekenblad!D117,IF(AND(Rekenblad!C134=$B$136,Rekenblad!C141="E"),Rekenblad!E117,IF(AND(Rekenblad!C134=$B$136,Rekenblad!C141="B"),Rekenblad!F117,""))))</f>
        <v/>
      </c>
      <c r="D124" s="89" t="str">
        <f>IF(AND(Rekenblad!C134=$B$136,Rekenblad!C141="D"),Rekenblad!G117,IF(AND(Rekenblad!C134=$B$136,Rekenblad!C141="C"),Rekenblad!H117,IF(AND(Rekenblad!C134=$B$136,Rekenblad!C141="E"),Rekenblad!I117,IF(AND(Rekenblad!C134=$B$136,Rekenblad!C141="B"),Rekenblad!J117,""))))</f>
        <v/>
      </c>
      <c r="E124" s="89" t="str">
        <f>IF(AND(Rekenblad!C134=$B$136,Rekenblad!C141="D"),Rekenblad!K117,IF(AND(Rekenblad!C134=$B$136,Rekenblad!C141="C"),Rekenblad!L117,IF(AND(Rekenblad!C134=$B$136,Rekenblad!C141="E"),Rekenblad!M117,IF(AND(Rekenblad!C134=$B$136,Rekenblad!C141="B"),Rekenblad!N117,""))))</f>
        <v/>
      </c>
    </row>
    <row r="125" spans="1:14" x14ac:dyDescent="0.2">
      <c r="B125" s="70">
        <f>B137</f>
        <v>2030</v>
      </c>
      <c r="C125" s="89" t="str">
        <f>IF(AND(Rekenblad!C134=$B$137,Rekenblad!C141="D"),Rekenblad!C118,IF(AND(Rekenblad!C134=$B$137,Rekenblad!C141="C"),Rekenblad!D118,IF(AND(Rekenblad!C134=$B$137,Rekenblad!C141="E"),Rekenblad!E118,IF(AND(Rekenblad!C134=$B$137,Rekenblad!C141="B"),Rekenblad!F118,""))))</f>
        <v/>
      </c>
      <c r="D125" s="89" t="str">
        <f>IF(AND(Rekenblad!C134=$B$137,Rekenblad!C141="D"),Rekenblad!G118,IF(AND(Rekenblad!C134=$B$137,Rekenblad!C141="C"),Rekenblad!H118,IF(AND(Rekenblad!C134=$B$137,Rekenblad!C141="E"),Rekenblad!I118,IF(AND(Rekenblad!C134=$B$137,Rekenblad!C141="B"),Rekenblad!J118,""))))</f>
        <v/>
      </c>
      <c r="E125" s="89" t="str">
        <f>IF(AND(Rekenblad!C134=$B$137,Rekenblad!C141="D"),Rekenblad!K118,IF(AND(Rekenblad!C134=$B$137,Rekenblad!C141="C"),Rekenblad!L118,IF(AND(Rekenblad!C134=$B$137,Rekenblad!C141="E"),Rekenblad!M118,IF(AND(Rekenblad!C134=$B$137,Rekenblad!C141="B"),Rekenblad!N118,""))))</f>
        <v/>
      </c>
    </row>
    <row r="128" spans="1:14" x14ac:dyDescent="0.2">
      <c r="B128" s="67" t="s">
        <v>41</v>
      </c>
      <c r="C128" s="87" t="s">
        <v>37</v>
      </c>
      <c r="D128" s="87"/>
      <c r="E128" s="93" t="str">
        <f>IF(OR(Rekenblad!C134=$B$135,Rekenblad!C134=$B$136,Rekenblad!C134=$B$137),"OK","Onjuiste invoer, kies 2017, 2020 of 2030")</f>
        <v>OK</v>
      </c>
    </row>
    <row r="129" spans="2:5" x14ac:dyDescent="0.2">
      <c r="C129" s="94" t="s">
        <v>42</v>
      </c>
      <c r="D129" s="94"/>
      <c r="E129" s="93" t="str">
        <f>IF(OR(Rekenblad!C141="B",Rekenblad!C141="C",Rekenblad!C141="D",Rekenblad!C141="E"),"OK","Onjuiste invoer, kies B, C, D of E")</f>
        <v>OK</v>
      </c>
    </row>
    <row r="130" spans="2:5" x14ac:dyDescent="0.2">
      <c r="C130" s="94" t="s">
        <v>38</v>
      </c>
      <c r="D130" s="94"/>
      <c r="E130" s="93" t="str">
        <f>IF(OR(Voorblad!E35&lt;0.97,Voorblad!E35&gt;1.02),"Onjuiste invoer, som groter of kleiner dan 1","OK")</f>
        <v>OK</v>
      </c>
    </row>
    <row r="133" spans="2:5" x14ac:dyDescent="0.2">
      <c r="B133" s="87" t="s">
        <v>61</v>
      </c>
      <c r="C133" s="87"/>
    </row>
    <row r="134" spans="2:5" x14ac:dyDescent="0.2">
      <c r="B134" s="95">
        <v>1</v>
      </c>
      <c r="C134" s="70">
        <f>INDEX(B135:B137,B134)</f>
        <v>2017</v>
      </c>
    </row>
    <row r="135" spans="2:5" x14ac:dyDescent="0.2">
      <c r="B135" s="85">
        <v>2017</v>
      </c>
      <c r="C135" s="85"/>
    </row>
    <row r="136" spans="2:5" x14ac:dyDescent="0.2">
      <c r="B136" s="85">
        <v>2020</v>
      </c>
      <c r="C136" s="85"/>
    </row>
    <row r="137" spans="2:5" x14ac:dyDescent="0.2">
      <c r="B137" s="85">
        <v>2030</v>
      </c>
      <c r="C137" s="85"/>
    </row>
    <row r="138" spans="2:5" x14ac:dyDescent="0.2">
      <c r="B138" s="85"/>
      <c r="C138" s="85"/>
    </row>
    <row r="140" spans="2:5" x14ac:dyDescent="0.2">
      <c r="B140" s="87" t="s">
        <v>62</v>
      </c>
      <c r="C140" s="87"/>
    </row>
    <row r="141" spans="2:5" x14ac:dyDescent="0.2">
      <c r="B141" s="95">
        <v>2</v>
      </c>
      <c r="C141" s="70" t="str">
        <f>INDEX(C142:C145,B141)</f>
        <v>C</v>
      </c>
    </row>
    <row r="142" spans="2:5" x14ac:dyDescent="0.2">
      <c r="B142" s="96" t="s">
        <v>54</v>
      </c>
      <c r="C142" s="85" t="s">
        <v>46</v>
      </c>
    </row>
    <row r="143" spans="2:5" x14ac:dyDescent="0.2">
      <c r="B143" s="68" t="s">
        <v>55</v>
      </c>
      <c r="C143" s="85" t="s">
        <v>44</v>
      </c>
    </row>
    <row r="144" spans="2:5" x14ac:dyDescent="0.2">
      <c r="B144" s="68" t="s">
        <v>56</v>
      </c>
      <c r="C144" s="85" t="s">
        <v>43</v>
      </c>
    </row>
    <row r="145" spans="2:3" x14ac:dyDescent="0.2">
      <c r="B145" s="68" t="s">
        <v>57</v>
      </c>
      <c r="C145" s="85" t="s">
        <v>45</v>
      </c>
    </row>
  </sheetData>
  <sheetProtection password="8F37" sheet="1" objects="1" scenarios="1" selectLockedCells="1" selectUnlockedCells="1"/>
  <mergeCells count="25">
    <mergeCell ref="A57:B57"/>
    <mergeCell ref="C57:F57"/>
    <mergeCell ref="G57:J57"/>
    <mergeCell ref="K57:N57"/>
    <mergeCell ref="B133:C133"/>
    <mergeCell ref="G114:J114"/>
    <mergeCell ref="K114:N114"/>
    <mergeCell ref="G86:J86"/>
    <mergeCell ref="K86:N86"/>
    <mergeCell ref="B140:C140"/>
    <mergeCell ref="A86:B86"/>
    <mergeCell ref="C86:F86"/>
    <mergeCell ref="C114:F114"/>
    <mergeCell ref="B114:B115"/>
    <mergeCell ref="C128:D128"/>
    <mergeCell ref="C129:D129"/>
    <mergeCell ref="C130:D130"/>
    <mergeCell ref="A30:B30"/>
    <mergeCell ref="C30:F30"/>
    <mergeCell ref="G30:J30"/>
    <mergeCell ref="K30:N30"/>
    <mergeCell ref="A3:B3"/>
    <mergeCell ref="C3:F3"/>
    <mergeCell ref="G3:J3"/>
    <mergeCell ref="K3:N3"/>
  </mergeCells>
  <phoneticPr fontId="1" type="noConversion"/>
  <pageMargins left="0.39370078740157483" right="0.39370078740157483" top="0.39370078740157483" bottom="0.39370078740157483" header="0.31496062992125984" footer="0.31496062992125984"/>
  <pageSetup paperSize="9" scale="70" fitToHeight="3" orientation="landscape"/>
  <headerFooter alignWithMargins="0"/>
  <rowBreaks count="1" manualBreakCount="1">
    <brk id="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3"/>
  <sheetViews>
    <sheetView zoomScale="80" workbookViewId="0">
      <selection activeCell="A2" sqref="A2"/>
    </sheetView>
  </sheetViews>
  <sheetFormatPr defaultRowHeight="12.75" x14ac:dyDescent="0.2"/>
  <cols>
    <col min="1" max="1" width="9.140625" style="68"/>
    <col min="2" max="2" width="30.5703125" style="68" customWidth="1"/>
    <col min="3" max="3" width="11" style="68" bestFit="1" customWidth="1"/>
    <col min="4" max="18" width="9.140625" style="68"/>
    <col min="19" max="19" width="22.5703125" style="68" customWidth="1"/>
    <col min="20" max="16384" width="9.140625" style="68"/>
  </cols>
  <sheetData>
    <row r="1" spans="1:32" ht="18" x14ac:dyDescent="0.25">
      <c r="A1" s="74" t="s">
        <v>72</v>
      </c>
    </row>
    <row r="3" spans="1:32" ht="15.75" x14ac:dyDescent="0.25">
      <c r="A3" s="75">
        <v>2017</v>
      </c>
      <c r="R3" s="75">
        <v>2015</v>
      </c>
    </row>
    <row r="4" spans="1:32" ht="15.75" x14ac:dyDescent="0.25">
      <c r="A4" s="76" t="s">
        <v>66</v>
      </c>
      <c r="B4" s="67"/>
      <c r="C4" s="67"/>
      <c r="G4" s="67"/>
      <c r="H4" s="67"/>
      <c r="M4" s="67"/>
      <c r="N4" s="67"/>
      <c r="O4" s="67"/>
      <c r="R4" s="76" t="s">
        <v>66</v>
      </c>
      <c r="S4" s="67"/>
      <c r="T4" s="67"/>
      <c r="X4" s="67"/>
      <c r="Y4" s="67"/>
      <c r="AD4" s="67"/>
      <c r="AE4" s="67"/>
      <c r="AF4" s="67"/>
    </row>
    <row r="5" spans="1:32" x14ac:dyDescent="0.2">
      <c r="A5" s="77" t="s">
        <v>8</v>
      </c>
      <c r="B5" s="77" t="s">
        <v>9</v>
      </c>
      <c r="C5" s="78" t="s">
        <v>22</v>
      </c>
      <c r="D5" s="67" t="s">
        <v>86</v>
      </c>
      <c r="E5" s="67"/>
      <c r="F5" s="67"/>
      <c r="G5" s="67"/>
      <c r="H5" s="67" t="s">
        <v>86</v>
      </c>
      <c r="I5" s="67"/>
      <c r="J5" s="67"/>
      <c r="K5" s="67"/>
      <c r="L5" s="67" t="s">
        <v>86</v>
      </c>
      <c r="M5" s="67"/>
      <c r="N5" s="67"/>
      <c r="O5" s="67"/>
      <c r="R5" s="77" t="s">
        <v>8</v>
      </c>
      <c r="S5" s="77" t="s">
        <v>9</v>
      </c>
      <c r="T5" s="78" t="s">
        <v>22</v>
      </c>
      <c r="U5" s="67" t="s">
        <v>86</v>
      </c>
      <c r="V5" s="67"/>
      <c r="W5" s="67"/>
      <c r="X5" s="67"/>
      <c r="Y5" s="67" t="s">
        <v>86</v>
      </c>
      <c r="Z5" s="67"/>
      <c r="AA5" s="67"/>
      <c r="AB5" s="67"/>
      <c r="AC5" s="67" t="s">
        <v>86</v>
      </c>
      <c r="AD5" s="67"/>
      <c r="AE5" s="67"/>
      <c r="AF5" s="67"/>
    </row>
    <row r="6" spans="1:32" x14ac:dyDescent="0.2">
      <c r="A6" s="79"/>
      <c r="B6" s="79"/>
      <c r="C6" s="70" t="s">
        <v>21</v>
      </c>
      <c r="D6" s="67" t="s">
        <v>73</v>
      </c>
      <c r="E6" s="67"/>
      <c r="F6" s="67"/>
      <c r="G6" s="67"/>
      <c r="H6" s="67" t="s">
        <v>74</v>
      </c>
      <c r="J6" s="67"/>
      <c r="K6" s="67"/>
      <c r="L6" s="69" t="s">
        <v>75</v>
      </c>
      <c r="N6" s="69"/>
      <c r="O6" s="67"/>
      <c r="R6" s="79"/>
      <c r="S6" s="79"/>
      <c r="T6" s="70" t="s">
        <v>21</v>
      </c>
      <c r="U6" s="67" t="s">
        <v>73</v>
      </c>
      <c r="V6" s="67"/>
      <c r="W6" s="67"/>
      <c r="X6" s="67"/>
      <c r="Y6" s="67" t="s">
        <v>74</v>
      </c>
      <c r="AA6" s="67"/>
      <c r="AB6" s="67"/>
      <c r="AC6" s="69" t="s">
        <v>75</v>
      </c>
      <c r="AE6" s="69"/>
      <c r="AF6" s="67"/>
    </row>
    <row r="7" spans="1:32" x14ac:dyDescent="0.2">
      <c r="A7" s="79"/>
      <c r="B7" s="79"/>
      <c r="C7" s="70" t="s">
        <v>20</v>
      </c>
      <c r="D7" s="67"/>
      <c r="E7" s="67"/>
      <c r="F7" s="67"/>
      <c r="G7" s="67"/>
      <c r="H7" s="67"/>
      <c r="I7" s="67"/>
      <c r="J7" s="67"/>
      <c r="K7" s="67"/>
      <c r="L7" s="67"/>
      <c r="M7" s="69"/>
      <c r="N7" s="69"/>
      <c r="O7" s="67"/>
      <c r="R7" s="79"/>
      <c r="S7" s="79"/>
      <c r="T7" s="70" t="s">
        <v>20</v>
      </c>
      <c r="U7" s="67"/>
      <c r="V7" s="67"/>
      <c r="W7" s="67"/>
      <c r="X7" s="67"/>
      <c r="Y7" s="67"/>
      <c r="Z7" s="67"/>
      <c r="AA7" s="67"/>
      <c r="AB7" s="67"/>
      <c r="AC7" s="67"/>
      <c r="AD7" s="69"/>
      <c r="AE7" s="69"/>
      <c r="AF7" s="67"/>
    </row>
    <row r="8" spans="1:32" x14ac:dyDescent="0.2">
      <c r="A8" s="79"/>
      <c r="B8" s="79"/>
      <c r="C8" s="70" t="s">
        <v>67</v>
      </c>
      <c r="D8" s="70" t="s">
        <v>68</v>
      </c>
      <c r="E8" s="70" t="s">
        <v>69</v>
      </c>
      <c r="F8" s="70" t="s">
        <v>70</v>
      </c>
      <c r="G8" s="70" t="s">
        <v>71</v>
      </c>
      <c r="H8" s="70" t="s">
        <v>68</v>
      </c>
      <c r="I8" s="70" t="s">
        <v>69</v>
      </c>
      <c r="J8" s="70" t="s">
        <v>70</v>
      </c>
      <c r="K8" s="70" t="s">
        <v>71</v>
      </c>
      <c r="L8" s="70" t="s">
        <v>68</v>
      </c>
      <c r="M8" s="70" t="s">
        <v>69</v>
      </c>
      <c r="N8" s="70" t="s">
        <v>70</v>
      </c>
      <c r="O8" s="70" t="s">
        <v>71</v>
      </c>
      <c r="R8" s="79"/>
      <c r="S8" s="79"/>
      <c r="T8" s="70" t="s">
        <v>67</v>
      </c>
      <c r="U8" s="70" t="s">
        <v>68</v>
      </c>
      <c r="V8" s="70" t="s">
        <v>69</v>
      </c>
      <c r="W8" s="70" t="s">
        <v>70</v>
      </c>
      <c r="X8" s="70" t="s">
        <v>71</v>
      </c>
      <c r="Y8" s="70" t="s">
        <v>68</v>
      </c>
      <c r="Z8" s="70" t="s">
        <v>69</v>
      </c>
      <c r="AA8" s="70" t="s">
        <v>70</v>
      </c>
      <c r="AB8" s="70" t="s">
        <v>71</v>
      </c>
      <c r="AC8" s="70" t="s">
        <v>68</v>
      </c>
      <c r="AD8" s="70" t="s">
        <v>69</v>
      </c>
      <c r="AE8" s="70" t="s">
        <v>70</v>
      </c>
      <c r="AF8" s="70" t="s">
        <v>71</v>
      </c>
    </row>
    <row r="9" spans="1:32" x14ac:dyDescent="0.2">
      <c r="A9" s="80" t="s">
        <v>5</v>
      </c>
      <c r="B9" s="80" t="s">
        <v>83</v>
      </c>
      <c r="C9" s="81">
        <f t="shared" ref="C9:C30" si="0">(3*T9 + 2*C40)/5</f>
        <v>1.2316715542521992E-3</v>
      </c>
      <c r="D9" s="71">
        <v>21.921600000000002</v>
      </c>
      <c r="E9" s="71">
        <v>13.701000000000001</v>
      </c>
      <c r="F9" s="71">
        <v>9.7277100000000001</v>
      </c>
      <c r="G9" s="71">
        <v>11.439</v>
      </c>
      <c r="H9" s="71">
        <v>0.72907200000000005</v>
      </c>
      <c r="I9" s="71">
        <v>0.45567000000000002</v>
      </c>
      <c r="J9" s="71">
        <v>0.32352599999999998</v>
      </c>
      <c r="K9" s="71">
        <v>0.38046000000000002</v>
      </c>
      <c r="L9" s="71">
        <v>0.27560099999999998</v>
      </c>
      <c r="M9" s="71">
        <v>0.19087199999999999</v>
      </c>
      <c r="N9" s="71">
        <v>0.15304000000000001</v>
      </c>
      <c r="O9" s="71">
        <v>0.15032099999999998</v>
      </c>
      <c r="R9" s="80" t="s">
        <v>5</v>
      </c>
      <c r="S9" s="80" t="s">
        <v>83</v>
      </c>
      <c r="T9" s="81">
        <v>2.0527859237536653E-3</v>
      </c>
      <c r="U9" s="71">
        <v>21.921600000000002</v>
      </c>
      <c r="V9" s="71">
        <v>13.701000000000001</v>
      </c>
      <c r="W9" s="71">
        <v>9.7277100000000001</v>
      </c>
      <c r="X9" s="71">
        <v>11.439</v>
      </c>
      <c r="Y9" s="71">
        <v>0.72907200000000005</v>
      </c>
      <c r="Z9" s="71">
        <v>0.45567000000000002</v>
      </c>
      <c r="AA9" s="71">
        <v>0.32352599999999998</v>
      </c>
      <c r="AB9" s="71">
        <v>0.38046000000000002</v>
      </c>
      <c r="AC9" s="71">
        <v>0.27560099999999998</v>
      </c>
      <c r="AD9" s="71">
        <v>0.19087199999999999</v>
      </c>
      <c r="AE9" s="71">
        <v>0.15304000000000001</v>
      </c>
      <c r="AF9" s="71">
        <v>0.15032099999999998</v>
      </c>
    </row>
    <row r="10" spans="1:32" x14ac:dyDescent="0.2">
      <c r="A10" s="80"/>
      <c r="B10" s="80" t="s">
        <v>10</v>
      </c>
      <c r="C10" s="81">
        <f t="shared" si="0"/>
        <v>1.4194650649490335E-3</v>
      </c>
      <c r="D10" s="71">
        <v>26.988</v>
      </c>
      <c r="E10" s="71">
        <v>16.8675</v>
      </c>
      <c r="F10" s="71">
        <v>11.975899999999999</v>
      </c>
      <c r="G10" s="71">
        <v>12.362500000000001</v>
      </c>
      <c r="H10" s="71">
        <v>1.8240799999999999</v>
      </c>
      <c r="I10" s="71">
        <v>1.14005</v>
      </c>
      <c r="J10" s="71">
        <v>0.80943500000000002</v>
      </c>
      <c r="K10" s="71">
        <v>0.83492</v>
      </c>
      <c r="L10" s="71">
        <v>2.1914899999999999</v>
      </c>
      <c r="M10" s="71">
        <v>1.22092</v>
      </c>
      <c r="N10" s="71">
        <v>0.78754900000000005</v>
      </c>
      <c r="O10" s="71">
        <v>0.70087999999999995</v>
      </c>
      <c r="R10" s="80"/>
      <c r="S10" s="80" t="s">
        <v>10</v>
      </c>
      <c r="T10" s="81">
        <v>1.7595307917888559E-3</v>
      </c>
      <c r="U10" s="71">
        <v>26.988</v>
      </c>
      <c r="V10" s="71">
        <v>16.8675</v>
      </c>
      <c r="W10" s="71">
        <v>11.975899999999999</v>
      </c>
      <c r="X10" s="71">
        <v>12.362500000000001</v>
      </c>
      <c r="Y10" s="71">
        <v>1.8240799999999999</v>
      </c>
      <c r="Z10" s="71">
        <v>1.14005</v>
      </c>
      <c r="AA10" s="71">
        <v>0.80943500000000002</v>
      </c>
      <c r="AB10" s="71">
        <v>0.83492</v>
      </c>
      <c r="AC10" s="71">
        <v>2.1914899999999999</v>
      </c>
      <c r="AD10" s="71">
        <v>1.22092</v>
      </c>
      <c r="AE10" s="71">
        <v>0.78754900000000005</v>
      </c>
      <c r="AF10" s="71">
        <v>0.70087999999999995</v>
      </c>
    </row>
    <row r="11" spans="1:32" x14ac:dyDescent="0.2">
      <c r="A11" s="80" t="s">
        <v>6</v>
      </c>
      <c r="B11" s="80" t="s">
        <v>10</v>
      </c>
      <c r="C11" s="81">
        <f t="shared" si="0"/>
        <v>4.7315502164967782E-4</v>
      </c>
      <c r="D11" s="71">
        <v>21.56</v>
      </c>
      <c r="E11" s="71">
        <v>13.475</v>
      </c>
      <c r="F11" s="71">
        <v>9.6683129999999995</v>
      </c>
      <c r="G11" s="71">
        <v>8.983333</v>
      </c>
      <c r="H11" s="71">
        <v>1.504</v>
      </c>
      <c r="I11" s="71">
        <v>0.94</v>
      </c>
      <c r="J11" s="71">
        <v>0.66739999999999999</v>
      </c>
      <c r="K11" s="71">
        <v>0.63</v>
      </c>
      <c r="L11" s="71">
        <v>0.98917100000000002</v>
      </c>
      <c r="M11" s="71">
        <v>0.56777100000000003</v>
      </c>
      <c r="N11" s="71">
        <v>0.37961099999999998</v>
      </c>
      <c r="O11" s="71">
        <v>0.36179099999999997</v>
      </c>
      <c r="R11" s="80" t="s">
        <v>6</v>
      </c>
      <c r="S11" s="80" t="s">
        <v>10</v>
      </c>
      <c r="T11" s="81">
        <v>5.8651026392961866E-4</v>
      </c>
      <c r="U11" s="71">
        <v>21.56</v>
      </c>
      <c r="V11" s="71">
        <v>13.475</v>
      </c>
      <c r="W11" s="71">
        <v>9.6683129999999995</v>
      </c>
      <c r="X11" s="71">
        <v>8.983333</v>
      </c>
      <c r="Y11" s="71">
        <v>1.504</v>
      </c>
      <c r="Z11" s="71">
        <v>0.94</v>
      </c>
      <c r="AA11" s="71">
        <v>0.66739999999999999</v>
      </c>
      <c r="AB11" s="71">
        <v>0.63</v>
      </c>
      <c r="AC11" s="71">
        <v>0.98917100000000002</v>
      </c>
      <c r="AD11" s="71">
        <v>0.56777100000000003</v>
      </c>
      <c r="AE11" s="71">
        <v>0.37961099999999998</v>
      </c>
      <c r="AF11" s="71">
        <v>0.36179099999999997</v>
      </c>
    </row>
    <row r="12" spans="1:32" x14ac:dyDescent="0.2">
      <c r="A12" s="80" t="s">
        <v>7</v>
      </c>
      <c r="B12" s="80" t="s">
        <v>10</v>
      </c>
      <c r="C12" s="81">
        <f t="shared" si="0"/>
        <v>4.817277785234839E-3</v>
      </c>
      <c r="D12" s="71">
        <v>19.593631999999999</v>
      </c>
      <c r="E12" s="71">
        <v>12.24602</v>
      </c>
      <c r="F12" s="71">
        <v>8.7865190000000002</v>
      </c>
      <c r="G12" s="71">
        <v>8.0732400000000002</v>
      </c>
      <c r="H12" s="71">
        <v>1.3267040000000001</v>
      </c>
      <c r="I12" s="71">
        <v>0.82918999999999998</v>
      </c>
      <c r="J12" s="71">
        <v>0.59494400000000003</v>
      </c>
      <c r="K12" s="71">
        <v>0.54664699999999999</v>
      </c>
      <c r="L12" s="71">
        <v>0.6729710000000001</v>
      </c>
      <c r="M12" s="71">
        <v>0.39777099999999999</v>
      </c>
      <c r="N12" s="71">
        <v>0.274891</v>
      </c>
      <c r="O12" s="71">
        <v>0.331791</v>
      </c>
      <c r="R12" s="80" t="s">
        <v>7</v>
      </c>
      <c r="S12" s="80" t="s">
        <v>10</v>
      </c>
      <c r="T12" s="81">
        <v>7.6246334310850431E-3</v>
      </c>
      <c r="U12" s="71">
        <v>19.593631999999999</v>
      </c>
      <c r="V12" s="71">
        <v>12.24602</v>
      </c>
      <c r="W12" s="71">
        <v>8.7865190000000002</v>
      </c>
      <c r="X12" s="71">
        <v>8.0732400000000002</v>
      </c>
      <c r="Y12" s="71">
        <v>1.3267040000000001</v>
      </c>
      <c r="Z12" s="71">
        <v>0.82918999999999998</v>
      </c>
      <c r="AA12" s="71">
        <v>0.59494400000000003</v>
      </c>
      <c r="AB12" s="71">
        <v>0.54664699999999999</v>
      </c>
      <c r="AC12" s="71">
        <v>0.6729710000000001</v>
      </c>
      <c r="AD12" s="71">
        <v>0.39777099999999999</v>
      </c>
      <c r="AE12" s="71">
        <v>0.274891</v>
      </c>
      <c r="AF12" s="71">
        <v>0.331791</v>
      </c>
    </row>
    <row r="13" spans="1:32" x14ac:dyDescent="0.2">
      <c r="A13" s="80"/>
      <c r="B13" s="80" t="s">
        <v>11</v>
      </c>
      <c r="C13" s="81">
        <f t="shared" si="0"/>
        <v>1.7595307917888558E-4</v>
      </c>
      <c r="D13" s="71">
        <v>19.593631999999999</v>
      </c>
      <c r="E13" s="71">
        <v>12.24602</v>
      </c>
      <c r="F13" s="71">
        <v>8.7865190000000002</v>
      </c>
      <c r="G13" s="71">
        <v>8.0732400000000002</v>
      </c>
      <c r="H13" s="71">
        <v>3.9187259999999999</v>
      </c>
      <c r="I13" s="71">
        <v>2.4492039999999999</v>
      </c>
      <c r="J13" s="71">
        <v>1.757304</v>
      </c>
      <c r="K13" s="71">
        <v>1.6146480000000001</v>
      </c>
      <c r="L13" s="71">
        <v>0.43117099999999997</v>
      </c>
      <c r="M13" s="71">
        <v>0.26777099999999998</v>
      </c>
      <c r="N13" s="71">
        <v>0.19481100000000001</v>
      </c>
      <c r="O13" s="71">
        <v>0.22179099999999999</v>
      </c>
      <c r="R13" s="80"/>
      <c r="S13" s="80" t="s">
        <v>11</v>
      </c>
      <c r="T13" s="81">
        <v>2.9325513196480933E-4</v>
      </c>
      <c r="U13" s="71">
        <v>19.593631999999999</v>
      </c>
      <c r="V13" s="71">
        <v>12.24602</v>
      </c>
      <c r="W13" s="71">
        <v>8.7865190000000002</v>
      </c>
      <c r="X13" s="71">
        <v>8.0732400000000002</v>
      </c>
      <c r="Y13" s="71">
        <v>3.9187259999999999</v>
      </c>
      <c r="Z13" s="71">
        <v>2.4492039999999999</v>
      </c>
      <c r="AA13" s="71">
        <v>1.757304</v>
      </c>
      <c r="AB13" s="71">
        <v>1.6146480000000001</v>
      </c>
      <c r="AC13" s="71">
        <v>0.43117099999999997</v>
      </c>
      <c r="AD13" s="71">
        <v>0.26777099999999998</v>
      </c>
      <c r="AE13" s="71">
        <v>0.19481100000000001</v>
      </c>
      <c r="AF13" s="71">
        <v>0.22179099999999999</v>
      </c>
    </row>
    <row r="14" spans="1:32" x14ac:dyDescent="0.2">
      <c r="A14" s="80"/>
      <c r="B14" s="80" t="s">
        <v>12</v>
      </c>
      <c r="C14" s="81">
        <f t="shared" si="0"/>
        <v>0</v>
      </c>
      <c r="D14" s="71">
        <v>19.593631999999999</v>
      </c>
      <c r="E14" s="71">
        <v>12.24602</v>
      </c>
      <c r="F14" s="71">
        <v>8.7865190000000002</v>
      </c>
      <c r="G14" s="71">
        <v>8.0732400000000002</v>
      </c>
      <c r="H14" s="71">
        <v>3.9187259999999999</v>
      </c>
      <c r="I14" s="71">
        <v>2.4492039999999999</v>
      </c>
      <c r="J14" s="71">
        <v>1.757304</v>
      </c>
      <c r="K14" s="71">
        <v>1.6146480000000001</v>
      </c>
      <c r="L14" s="71">
        <v>0.161471</v>
      </c>
      <c r="M14" s="71">
        <v>0.12277100000000001</v>
      </c>
      <c r="N14" s="71">
        <v>0.105491</v>
      </c>
      <c r="O14" s="71">
        <v>8.6791000000000007E-2</v>
      </c>
      <c r="R14" s="80"/>
      <c r="S14" s="80" t="s">
        <v>12</v>
      </c>
      <c r="T14" s="81">
        <v>0</v>
      </c>
      <c r="U14" s="71">
        <v>19.593631999999999</v>
      </c>
      <c r="V14" s="71">
        <v>12.24602</v>
      </c>
      <c r="W14" s="71">
        <v>8.7865190000000002</v>
      </c>
      <c r="X14" s="71">
        <v>8.0732400000000002</v>
      </c>
      <c r="Y14" s="71">
        <v>3.9187259999999999</v>
      </c>
      <c r="Z14" s="71">
        <v>2.4492039999999999</v>
      </c>
      <c r="AA14" s="71">
        <v>1.757304</v>
      </c>
      <c r="AB14" s="71">
        <v>1.6146480000000001</v>
      </c>
      <c r="AC14" s="71">
        <v>0.161471</v>
      </c>
      <c r="AD14" s="71">
        <v>0.12277100000000001</v>
      </c>
      <c r="AE14" s="71">
        <v>0.105491</v>
      </c>
      <c r="AF14" s="71">
        <v>8.6791000000000007E-2</v>
      </c>
    </row>
    <row r="15" spans="1:32" x14ac:dyDescent="0.2">
      <c r="A15" s="80" t="s">
        <v>0</v>
      </c>
      <c r="B15" s="80" t="s">
        <v>10</v>
      </c>
      <c r="C15" s="81">
        <f t="shared" si="0"/>
        <v>3.4546005676651323E-2</v>
      </c>
      <c r="D15" s="71">
        <v>17.236816000000001</v>
      </c>
      <c r="E15" s="71">
        <v>10.773009999999999</v>
      </c>
      <c r="F15" s="71">
        <v>7.729635</v>
      </c>
      <c r="G15" s="71">
        <v>6.3292999999999999</v>
      </c>
      <c r="H15" s="71">
        <v>1.1671210000000001</v>
      </c>
      <c r="I15" s="71">
        <v>0.72945099999999996</v>
      </c>
      <c r="J15" s="71">
        <v>0.52338099999999999</v>
      </c>
      <c r="K15" s="71">
        <v>0.42856300000000003</v>
      </c>
      <c r="L15" s="71">
        <v>0.52417100000000005</v>
      </c>
      <c r="M15" s="71">
        <v>0.31777100000000003</v>
      </c>
      <c r="N15" s="71">
        <v>0.22561100000000001</v>
      </c>
      <c r="O15" s="71">
        <v>0.24179100000000001</v>
      </c>
      <c r="R15" s="80" t="s">
        <v>0</v>
      </c>
      <c r="S15" s="80" t="s">
        <v>10</v>
      </c>
      <c r="T15" s="81">
        <v>5.4545454545454543E-2</v>
      </c>
      <c r="U15" s="71">
        <v>17.236816000000001</v>
      </c>
      <c r="V15" s="71">
        <v>10.773009999999999</v>
      </c>
      <c r="W15" s="71">
        <v>7.729635</v>
      </c>
      <c r="X15" s="71">
        <v>6.3292999999999999</v>
      </c>
      <c r="Y15" s="71">
        <v>1.1671210000000001</v>
      </c>
      <c r="Z15" s="71">
        <v>0.72945099999999996</v>
      </c>
      <c r="AA15" s="71">
        <v>0.52338099999999999</v>
      </c>
      <c r="AB15" s="71">
        <v>0.42856300000000003</v>
      </c>
      <c r="AC15" s="71">
        <v>0.52417100000000005</v>
      </c>
      <c r="AD15" s="71">
        <v>0.31777100000000003</v>
      </c>
      <c r="AE15" s="71">
        <v>0.22561100000000001</v>
      </c>
      <c r="AF15" s="71">
        <v>0.24179100000000001</v>
      </c>
    </row>
    <row r="16" spans="1:32" x14ac:dyDescent="0.2">
      <c r="A16" s="80"/>
      <c r="B16" s="80" t="s">
        <v>11</v>
      </c>
      <c r="C16" s="81">
        <f t="shared" si="0"/>
        <v>2.7144135919620178E-2</v>
      </c>
      <c r="D16" s="71">
        <v>17.236816000000001</v>
      </c>
      <c r="E16" s="71">
        <v>10.773009999999999</v>
      </c>
      <c r="F16" s="71">
        <v>7.729635</v>
      </c>
      <c r="G16" s="71">
        <v>6.3292999999999999</v>
      </c>
      <c r="H16" s="71">
        <v>3.4473630000000002</v>
      </c>
      <c r="I16" s="71">
        <v>2.1546020000000001</v>
      </c>
      <c r="J16" s="71">
        <v>1.5459270000000001</v>
      </c>
      <c r="K16" s="71">
        <v>1.26586</v>
      </c>
      <c r="L16" s="71">
        <v>0.338171</v>
      </c>
      <c r="M16" s="71">
        <v>0.21777099999999999</v>
      </c>
      <c r="N16" s="71">
        <v>0.16401100000000002</v>
      </c>
      <c r="O16" s="71">
        <v>0.171791</v>
      </c>
      <c r="R16" s="80"/>
      <c r="S16" s="80" t="s">
        <v>11</v>
      </c>
      <c r="T16" s="81">
        <v>4.2815249266862164E-2</v>
      </c>
      <c r="U16" s="71">
        <v>17.236816000000001</v>
      </c>
      <c r="V16" s="71">
        <v>10.773009999999999</v>
      </c>
      <c r="W16" s="71">
        <v>7.729635</v>
      </c>
      <c r="X16" s="71">
        <v>6.3292999999999999</v>
      </c>
      <c r="Y16" s="71">
        <v>3.4473630000000002</v>
      </c>
      <c r="Z16" s="71">
        <v>2.1546020000000001</v>
      </c>
      <c r="AA16" s="71">
        <v>1.5459270000000001</v>
      </c>
      <c r="AB16" s="71">
        <v>1.26586</v>
      </c>
      <c r="AC16" s="71">
        <v>0.338171</v>
      </c>
      <c r="AD16" s="71">
        <v>0.21777099999999999</v>
      </c>
      <c r="AE16" s="71">
        <v>0.16401100000000002</v>
      </c>
      <c r="AF16" s="71">
        <v>0.171791</v>
      </c>
    </row>
    <row r="17" spans="1:32" x14ac:dyDescent="0.2">
      <c r="A17" s="80"/>
      <c r="B17" s="80" t="s">
        <v>12</v>
      </c>
      <c r="C17" s="81">
        <f t="shared" si="0"/>
        <v>0</v>
      </c>
      <c r="D17" s="71">
        <v>17.236816000000001</v>
      </c>
      <c r="E17" s="71">
        <v>10.773009999999999</v>
      </c>
      <c r="F17" s="71">
        <v>7.729635</v>
      </c>
      <c r="G17" s="71">
        <v>6.3292999999999999</v>
      </c>
      <c r="H17" s="71">
        <v>3.4473630000000002</v>
      </c>
      <c r="I17" s="71">
        <v>2.1546020000000001</v>
      </c>
      <c r="J17" s="71">
        <v>1.5459270000000001</v>
      </c>
      <c r="K17" s="71">
        <v>1.26586</v>
      </c>
      <c r="L17" s="71">
        <v>0.161471</v>
      </c>
      <c r="M17" s="71">
        <v>0.12277100000000001</v>
      </c>
      <c r="N17" s="71">
        <v>0.105491</v>
      </c>
      <c r="O17" s="71">
        <v>8.6791000000000007E-2</v>
      </c>
      <c r="R17" s="80"/>
      <c r="S17" s="80" t="s">
        <v>12</v>
      </c>
      <c r="T17" s="81">
        <v>0</v>
      </c>
      <c r="U17" s="71">
        <v>17.236816000000001</v>
      </c>
      <c r="V17" s="71">
        <v>10.773009999999999</v>
      </c>
      <c r="W17" s="71">
        <v>7.729635</v>
      </c>
      <c r="X17" s="71">
        <v>6.3292999999999999</v>
      </c>
      <c r="Y17" s="71">
        <v>3.4473630000000002</v>
      </c>
      <c r="Z17" s="71">
        <v>2.1546020000000001</v>
      </c>
      <c r="AA17" s="71">
        <v>1.5459270000000001</v>
      </c>
      <c r="AB17" s="71">
        <v>1.26586</v>
      </c>
      <c r="AC17" s="71">
        <v>0.161471</v>
      </c>
      <c r="AD17" s="71">
        <v>0.12277100000000001</v>
      </c>
      <c r="AE17" s="71">
        <v>0.105491</v>
      </c>
      <c r="AF17" s="71">
        <v>8.6791000000000007E-2</v>
      </c>
    </row>
    <row r="18" spans="1:32" x14ac:dyDescent="0.2">
      <c r="A18" s="80"/>
      <c r="B18" s="80" t="s">
        <v>13</v>
      </c>
      <c r="C18" s="81">
        <f t="shared" si="0"/>
        <v>0</v>
      </c>
      <c r="D18" s="71">
        <v>10.342090000000001</v>
      </c>
      <c r="E18" s="71">
        <v>6.4638059999999999</v>
      </c>
      <c r="F18" s="71">
        <v>4.6377810000000004</v>
      </c>
      <c r="G18" s="71">
        <v>3.79758</v>
      </c>
      <c r="H18" s="71">
        <v>2.0684179999999999</v>
      </c>
      <c r="I18" s="71">
        <v>1.292761</v>
      </c>
      <c r="J18" s="71">
        <v>0.92755600000000005</v>
      </c>
      <c r="K18" s="71">
        <v>0.75951599999999997</v>
      </c>
      <c r="L18" s="71">
        <v>0.161471</v>
      </c>
      <c r="M18" s="71">
        <v>0.12277100000000001</v>
      </c>
      <c r="N18" s="71">
        <v>0.105491</v>
      </c>
      <c r="O18" s="71">
        <v>8.6791000000000007E-2</v>
      </c>
      <c r="R18" s="80"/>
      <c r="S18" s="80" t="s">
        <v>13</v>
      </c>
      <c r="T18" s="81">
        <v>0</v>
      </c>
      <c r="U18" s="71">
        <v>10.342090000000001</v>
      </c>
      <c r="V18" s="71">
        <v>6.4638059999999999</v>
      </c>
      <c r="W18" s="71">
        <v>4.6377810000000004</v>
      </c>
      <c r="X18" s="71">
        <v>3.79758</v>
      </c>
      <c r="Y18" s="71">
        <v>2.0684179999999999</v>
      </c>
      <c r="Z18" s="71">
        <v>1.292761</v>
      </c>
      <c r="AA18" s="71">
        <v>0.92755600000000005</v>
      </c>
      <c r="AB18" s="71">
        <v>0.75951599999999997</v>
      </c>
      <c r="AC18" s="71">
        <v>0.161471</v>
      </c>
      <c r="AD18" s="71">
        <v>0.12277100000000001</v>
      </c>
      <c r="AE18" s="71">
        <v>0.105491</v>
      </c>
      <c r="AF18" s="71">
        <v>8.6791000000000007E-2</v>
      </c>
    </row>
    <row r="19" spans="1:32" x14ac:dyDescent="0.2">
      <c r="A19" s="80" t="s">
        <v>1</v>
      </c>
      <c r="B19" s="80" t="s">
        <v>14</v>
      </c>
      <c r="C19" s="81">
        <f t="shared" si="0"/>
        <v>1.7114810406423701E-2</v>
      </c>
      <c r="D19" s="71">
        <v>15.92</v>
      </c>
      <c r="E19" s="71">
        <v>9.9499999999999993</v>
      </c>
      <c r="F19" s="71">
        <v>7.1391249999999999</v>
      </c>
      <c r="G19" s="71">
        <v>6.8</v>
      </c>
      <c r="H19" s="71">
        <v>3.1840000000000002</v>
      </c>
      <c r="I19" s="71">
        <v>1.99</v>
      </c>
      <c r="J19" s="71">
        <v>1.4278249999999999</v>
      </c>
      <c r="K19" s="71">
        <v>1.36</v>
      </c>
      <c r="L19" s="71">
        <v>0.30097099999999999</v>
      </c>
      <c r="M19" s="71">
        <v>0.197771</v>
      </c>
      <c r="N19" s="71">
        <v>0.15169099999999999</v>
      </c>
      <c r="O19" s="71">
        <v>0.15179100000000001</v>
      </c>
      <c r="R19" s="80" t="s">
        <v>1</v>
      </c>
      <c r="S19" s="80" t="s">
        <v>14</v>
      </c>
      <c r="T19" s="81">
        <v>2.6099706744868032E-2</v>
      </c>
      <c r="U19" s="71">
        <v>15.92</v>
      </c>
      <c r="V19" s="71">
        <v>9.9499999999999993</v>
      </c>
      <c r="W19" s="71">
        <v>7.1391249999999999</v>
      </c>
      <c r="X19" s="71">
        <v>6.8</v>
      </c>
      <c r="Y19" s="71">
        <v>3.1840000000000002</v>
      </c>
      <c r="Z19" s="71">
        <v>1.99</v>
      </c>
      <c r="AA19" s="71">
        <v>1.4278249999999999</v>
      </c>
      <c r="AB19" s="71">
        <v>1.36</v>
      </c>
      <c r="AC19" s="71">
        <v>0.30097099999999999</v>
      </c>
      <c r="AD19" s="71">
        <v>0.197771</v>
      </c>
      <c r="AE19" s="71">
        <v>0.15169099999999999</v>
      </c>
      <c r="AF19" s="71">
        <v>0.15179100000000001</v>
      </c>
    </row>
    <row r="20" spans="1:32" x14ac:dyDescent="0.2">
      <c r="A20" s="80"/>
      <c r="B20" s="80" t="s">
        <v>15</v>
      </c>
      <c r="C20" s="81">
        <f t="shared" si="0"/>
        <v>5.7635878285341949E-3</v>
      </c>
      <c r="D20" s="71">
        <v>12.36</v>
      </c>
      <c r="E20" s="71">
        <v>7.7249999999999996</v>
      </c>
      <c r="F20" s="71">
        <v>5.5426880000000001</v>
      </c>
      <c r="G20" s="71">
        <v>3.35</v>
      </c>
      <c r="H20" s="71">
        <v>0.43259999999999998</v>
      </c>
      <c r="I20" s="71">
        <v>0.27037499999999998</v>
      </c>
      <c r="J20" s="71">
        <v>0.193994</v>
      </c>
      <c r="K20" s="71">
        <v>0.11724999999999999</v>
      </c>
      <c r="L20" s="71">
        <v>0.24517100000000003</v>
      </c>
      <c r="M20" s="71">
        <v>0.167771</v>
      </c>
      <c r="N20" s="71">
        <v>0.133211</v>
      </c>
      <c r="O20" s="71">
        <v>0.10179099999999999</v>
      </c>
      <c r="R20" s="80"/>
      <c r="S20" s="80" t="s">
        <v>15</v>
      </c>
      <c r="T20" s="81">
        <v>8.7976539589442806E-3</v>
      </c>
      <c r="U20" s="71">
        <v>12.36</v>
      </c>
      <c r="V20" s="71">
        <v>7.7249999999999996</v>
      </c>
      <c r="W20" s="71">
        <v>5.5426880000000001</v>
      </c>
      <c r="X20" s="71">
        <v>3.35</v>
      </c>
      <c r="Y20" s="71">
        <v>0.43259999999999998</v>
      </c>
      <c r="Z20" s="71">
        <v>0.27037499999999998</v>
      </c>
      <c r="AA20" s="71">
        <v>0.193994</v>
      </c>
      <c r="AB20" s="71">
        <v>0.11724999999999999</v>
      </c>
      <c r="AC20" s="71">
        <v>0.24517100000000003</v>
      </c>
      <c r="AD20" s="71">
        <v>0.167771</v>
      </c>
      <c r="AE20" s="71">
        <v>0.133211</v>
      </c>
      <c r="AF20" s="71">
        <v>0.10179099999999999</v>
      </c>
    </row>
    <row r="21" spans="1:32" x14ac:dyDescent="0.2">
      <c r="A21" s="80"/>
      <c r="B21" s="80" t="s">
        <v>18</v>
      </c>
      <c r="C21" s="81">
        <f t="shared" si="0"/>
        <v>0</v>
      </c>
      <c r="D21" s="71">
        <v>11.935</v>
      </c>
      <c r="E21" s="71">
        <v>7.4593749999999996</v>
      </c>
      <c r="F21" s="71">
        <v>5.2961559999999999</v>
      </c>
      <c r="G21" s="71">
        <v>4.3864999999999998</v>
      </c>
      <c r="H21" s="71">
        <v>1.0741499999999999</v>
      </c>
      <c r="I21" s="71">
        <v>0.67134400000000005</v>
      </c>
      <c r="J21" s="71">
        <v>0.47665400000000002</v>
      </c>
      <c r="K21" s="71">
        <v>0.394785</v>
      </c>
      <c r="L21" s="71">
        <v>0.17577100000000001</v>
      </c>
      <c r="M21" s="71">
        <v>0.13719999999999999</v>
      </c>
      <c r="N21" s="71">
        <v>0.119978</v>
      </c>
      <c r="O21" s="71">
        <v>7.0169999999999996E-2</v>
      </c>
      <c r="R21" s="80"/>
      <c r="S21" s="80" t="s">
        <v>18</v>
      </c>
      <c r="T21" s="81">
        <v>0</v>
      </c>
      <c r="U21" s="71">
        <v>11.935</v>
      </c>
      <c r="V21" s="71">
        <v>7.4593749999999996</v>
      </c>
      <c r="W21" s="71">
        <v>5.2961559999999999</v>
      </c>
      <c r="X21" s="71">
        <v>4.3864999999999998</v>
      </c>
      <c r="Y21" s="71">
        <v>1.0741499999999999</v>
      </c>
      <c r="Z21" s="71">
        <v>0.67134400000000005</v>
      </c>
      <c r="AA21" s="71">
        <v>0.47665400000000002</v>
      </c>
      <c r="AB21" s="71">
        <v>0.394785</v>
      </c>
      <c r="AC21" s="71">
        <v>0.17577100000000001</v>
      </c>
      <c r="AD21" s="71">
        <v>0.13719999999999999</v>
      </c>
      <c r="AE21" s="71">
        <v>0.119978</v>
      </c>
      <c r="AF21" s="71">
        <v>7.0169999999999996E-2</v>
      </c>
    </row>
    <row r="22" spans="1:32" x14ac:dyDescent="0.2">
      <c r="A22" s="80" t="s">
        <v>2</v>
      </c>
      <c r="B22" s="80" t="s">
        <v>14</v>
      </c>
      <c r="C22" s="81">
        <f t="shared" si="0"/>
        <v>0</v>
      </c>
      <c r="D22" s="71">
        <v>9.2443460000000002</v>
      </c>
      <c r="E22" s="71">
        <v>5.7777159999999999</v>
      </c>
      <c r="F22" s="71">
        <v>4.1455109999999999</v>
      </c>
      <c r="G22" s="71">
        <v>4.567164</v>
      </c>
      <c r="H22" s="71">
        <v>1.8488690000000001</v>
      </c>
      <c r="I22" s="71">
        <v>1.155543</v>
      </c>
      <c r="J22" s="71">
        <v>0.82910200000000001</v>
      </c>
      <c r="K22" s="71">
        <v>0.91343300000000005</v>
      </c>
      <c r="L22" s="71">
        <v>0.30097099999999999</v>
      </c>
      <c r="M22" s="71">
        <v>0.197771</v>
      </c>
      <c r="N22" s="71">
        <v>0.15169099999999999</v>
      </c>
      <c r="O22" s="71">
        <v>0.15179100000000001</v>
      </c>
      <c r="R22" s="80" t="s">
        <v>2</v>
      </c>
      <c r="S22" s="80" t="s">
        <v>14</v>
      </c>
      <c r="T22" s="81">
        <v>0</v>
      </c>
      <c r="U22" s="71">
        <v>9.2443460000000002</v>
      </c>
      <c r="V22" s="71">
        <v>5.7777159999999999</v>
      </c>
      <c r="W22" s="71">
        <v>4.1455109999999999</v>
      </c>
      <c r="X22" s="71">
        <v>4.567164</v>
      </c>
      <c r="Y22" s="71">
        <v>1.8488690000000001</v>
      </c>
      <c r="Z22" s="71">
        <v>1.155543</v>
      </c>
      <c r="AA22" s="71">
        <v>0.82910200000000001</v>
      </c>
      <c r="AB22" s="71">
        <v>0.91343300000000005</v>
      </c>
      <c r="AC22" s="71">
        <v>0.30097099999999999</v>
      </c>
      <c r="AD22" s="71">
        <v>0.197771</v>
      </c>
      <c r="AE22" s="71">
        <v>0.15169099999999999</v>
      </c>
      <c r="AF22" s="71">
        <v>0.15179100000000001</v>
      </c>
    </row>
    <row r="23" spans="1:32" x14ac:dyDescent="0.2">
      <c r="A23" s="80"/>
      <c r="B23" s="80" t="s">
        <v>15</v>
      </c>
      <c r="C23" s="81">
        <f t="shared" si="0"/>
        <v>0.25311425571954177</v>
      </c>
      <c r="D23" s="71">
        <v>7.1771430000000001</v>
      </c>
      <c r="E23" s="71">
        <v>4.4857139999999998</v>
      </c>
      <c r="F23" s="71">
        <v>3.2185000000000001</v>
      </c>
      <c r="G23" s="71">
        <v>2.25</v>
      </c>
      <c r="H23" s="71">
        <v>0.25119999999999998</v>
      </c>
      <c r="I23" s="71">
        <v>0.157</v>
      </c>
      <c r="J23" s="71">
        <v>0.112648</v>
      </c>
      <c r="K23" s="71">
        <v>7.8750000000000001E-2</v>
      </c>
      <c r="L23" s="71">
        <v>0.24517100000000003</v>
      </c>
      <c r="M23" s="71">
        <v>0.167771</v>
      </c>
      <c r="N23" s="71">
        <v>0.133211</v>
      </c>
      <c r="O23" s="71">
        <v>0.10179099999999999</v>
      </c>
      <c r="R23" s="80"/>
      <c r="S23" s="80" t="s">
        <v>15</v>
      </c>
      <c r="T23" s="81">
        <v>0.31495601173020527</v>
      </c>
      <c r="U23" s="71">
        <v>7.1771430000000001</v>
      </c>
      <c r="V23" s="71">
        <v>4.4857139999999998</v>
      </c>
      <c r="W23" s="71">
        <v>3.2185000000000001</v>
      </c>
      <c r="X23" s="71">
        <v>2.25</v>
      </c>
      <c r="Y23" s="71">
        <v>0.25119999999999998</v>
      </c>
      <c r="Z23" s="71">
        <v>0.157</v>
      </c>
      <c r="AA23" s="71">
        <v>0.112648</v>
      </c>
      <c r="AB23" s="71">
        <v>7.8750000000000001E-2</v>
      </c>
      <c r="AC23" s="71">
        <v>0.24517100000000003</v>
      </c>
      <c r="AD23" s="71">
        <v>0.167771</v>
      </c>
      <c r="AE23" s="71">
        <v>0.133211</v>
      </c>
      <c r="AF23" s="71">
        <v>0.10179099999999999</v>
      </c>
    </row>
    <row r="24" spans="1:32" x14ac:dyDescent="0.2">
      <c r="A24" s="80" t="s">
        <v>4</v>
      </c>
      <c r="B24" s="80" t="s">
        <v>16</v>
      </c>
      <c r="C24" s="81">
        <f t="shared" si="0"/>
        <v>0.16359846003276562</v>
      </c>
      <c r="D24" s="71">
        <v>7.1771430000000001</v>
      </c>
      <c r="E24" s="71">
        <v>4.4857139999999998</v>
      </c>
      <c r="F24" s="71">
        <v>3.2185000000000001</v>
      </c>
      <c r="G24" s="71">
        <v>2.25</v>
      </c>
      <c r="H24" s="71">
        <v>1.4354290000000001</v>
      </c>
      <c r="I24" s="71">
        <v>0.89714300000000002</v>
      </c>
      <c r="J24" s="71">
        <v>0.64370000000000005</v>
      </c>
      <c r="K24" s="71">
        <v>0.45</v>
      </c>
      <c r="L24" s="71">
        <v>0.17529500000000001</v>
      </c>
      <c r="M24" s="71">
        <v>0.128855</v>
      </c>
      <c r="N24" s="71">
        <v>0.10811899999999999</v>
      </c>
      <c r="O24" s="71">
        <v>9.4024999999999997E-2</v>
      </c>
      <c r="R24" s="80" t="s">
        <v>4</v>
      </c>
      <c r="S24" s="80" t="s">
        <v>16</v>
      </c>
      <c r="T24" s="81">
        <v>0.24457478005865099</v>
      </c>
      <c r="U24" s="71">
        <v>7.1771430000000001</v>
      </c>
      <c r="V24" s="71">
        <v>4.4857139999999998</v>
      </c>
      <c r="W24" s="71">
        <v>3.2185000000000001</v>
      </c>
      <c r="X24" s="71">
        <v>2.25</v>
      </c>
      <c r="Y24" s="71">
        <v>1.4354290000000001</v>
      </c>
      <c r="Z24" s="71">
        <v>0.89714300000000002</v>
      </c>
      <c r="AA24" s="71">
        <v>0.64370000000000005</v>
      </c>
      <c r="AB24" s="71">
        <v>0.45</v>
      </c>
      <c r="AC24" s="71">
        <v>0.17529500000000001</v>
      </c>
      <c r="AD24" s="71">
        <v>0.128855</v>
      </c>
      <c r="AE24" s="71">
        <v>0.10811899999999999</v>
      </c>
      <c r="AF24" s="71">
        <v>9.4024999999999997E-2</v>
      </c>
    </row>
    <row r="25" spans="1:32" x14ac:dyDescent="0.2">
      <c r="A25" s="80"/>
      <c r="B25" s="80" t="s">
        <v>17</v>
      </c>
      <c r="C25" s="81">
        <f t="shared" si="0"/>
        <v>8.2351001236489488E-2</v>
      </c>
      <c r="D25" s="71">
        <v>3.5072000000000001</v>
      </c>
      <c r="E25" s="71">
        <v>2.1920000000000002</v>
      </c>
      <c r="F25" s="71">
        <v>1.5727599999999999</v>
      </c>
      <c r="G25" s="71">
        <v>1.461333</v>
      </c>
      <c r="H25" s="71">
        <v>0.17535999999999999</v>
      </c>
      <c r="I25" s="71">
        <v>0.1096</v>
      </c>
      <c r="J25" s="71">
        <v>7.8638E-2</v>
      </c>
      <c r="K25" s="71">
        <v>7.3066999999999993E-2</v>
      </c>
      <c r="L25" s="71">
        <v>0.161471</v>
      </c>
      <c r="M25" s="71">
        <v>0.12277100000000001</v>
      </c>
      <c r="N25" s="71">
        <v>0.105491</v>
      </c>
      <c r="O25" s="71">
        <v>8.6791000000000007E-2</v>
      </c>
      <c r="R25" s="80"/>
      <c r="S25" s="80" t="s">
        <v>17</v>
      </c>
      <c r="T25" s="81">
        <v>0.1099706744868035</v>
      </c>
      <c r="U25" s="71">
        <v>3.5072000000000001</v>
      </c>
      <c r="V25" s="71">
        <v>2.1920000000000002</v>
      </c>
      <c r="W25" s="71">
        <v>1.5727599999999999</v>
      </c>
      <c r="X25" s="71">
        <v>1.461333</v>
      </c>
      <c r="Y25" s="71">
        <v>0.17535999999999999</v>
      </c>
      <c r="Z25" s="71">
        <v>0.1096</v>
      </c>
      <c r="AA25" s="71">
        <v>7.8638E-2</v>
      </c>
      <c r="AB25" s="71">
        <v>7.3066999999999993E-2</v>
      </c>
      <c r="AC25" s="71">
        <v>0.161471</v>
      </c>
      <c r="AD25" s="71">
        <v>0.12277100000000001</v>
      </c>
      <c r="AE25" s="71">
        <v>0.105491</v>
      </c>
      <c r="AF25" s="71">
        <v>8.6791000000000007E-2</v>
      </c>
    </row>
    <row r="26" spans="1:32" x14ac:dyDescent="0.2">
      <c r="A26" s="80"/>
      <c r="B26" s="80" t="s">
        <v>18</v>
      </c>
      <c r="C26" s="81">
        <f t="shared" si="0"/>
        <v>0</v>
      </c>
      <c r="D26" s="71">
        <v>11.935</v>
      </c>
      <c r="E26" s="71">
        <v>7.4593749999999996</v>
      </c>
      <c r="F26" s="71">
        <v>5.2961559999999999</v>
      </c>
      <c r="G26" s="71">
        <v>4.3864999999999998</v>
      </c>
      <c r="H26" s="71">
        <v>1.0741499999999999</v>
      </c>
      <c r="I26" s="71">
        <v>0.67134400000000005</v>
      </c>
      <c r="J26" s="71">
        <v>0.47665400000000002</v>
      </c>
      <c r="K26" s="71">
        <v>0.394785</v>
      </c>
      <c r="L26" s="71">
        <v>0.17577100000000001</v>
      </c>
      <c r="M26" s="71">
        <v>0.13719999999999999</v>
      </c>
      <c r="N26" s="71">
        <v>0.119978</v>
      </c>
      <c r="O26" s="71">
        <v>7.0169999999999996E-2</v>
      </c>
      <c r="R26" s="80"/>
      <c r="S26" s="80" t="s">
        <v>18</v>
      </c>
      <c r="T26" s="81">
        <v>0</v>
      </c>
      <c r="U26" s="71">
        <v>11.935</v>
      </c>
      <c r="V26" s="71">
        <v>7.4593749999999996</v>
      </c>
      <c r="W26" s="71">
        <v>5.2961559999999999</v>
      </c>
      <c r="X26" s="71">
        <v>4.3864999999999998</v>
      </c>
      <c r="Y26" s="71">
        <v>1.0741499999999999</v>
      </c>
      <c r="Z26" s="71">
        <v>0.67134400000000005</v>
      </c>
      <c r="AA26" s="71">
        <v>0.47665400000000002</v>
      </c>
      <c r="AB26" s="71">
        <v>0.394785</v>
      </c>
      <c r="AC26" s="71">
        <v>0.17577100000000001</v>
      </c>
      <c r="AD26" s="71">
        <v>0.13719999999999999</v>
      </c>
      <c r="AE26" s="71">
        <v>0.119978</v>
      </c>
      <c r="AF26" s="71">
        <v>7.0169999999999996E-2</v>
      </c>
    </row>
    <row r="27" spans="1:32" x14ac:dyDescent="0.2">
      <c r="A27" s="82" t="s">
        <v>3</v>
      </c>
      <c r="B27" s="82" t="s">
        <v>10</v>
      </c>
      <c r="C27" s="81">
        <f t="shared" si="0"/>
        <v>0.37708522710605452</v>
      </c>
      <c r="D27" s="71">
        <v>1.111602</v>
      </c>
      <c r="E27" s="71">
        <v>0.69475200000000004</v>
      </c>
      <c r="F27" s="71">
        <v>0.49327399999999999</v>
      </c>
      <c r="G27" s="71">
        <v>0.41903899999999999</v>
      </c>
      <c r="H27" s="71">
        <v>0.38906099999999999</v>
      </c>
      <c r="I27" s="71">
        <v>0.24316299999999999</v>
      </c>
      <c r="J27" s="71">
        <v>0.17264599999999999</v>
      </c>
      <c r="K27" s="71">
        <v>0.14666299999999999</v>
      </c>
      <c r="L27" s="71">
        <v>0.10745300000000001</v>
      </c>
      <c r="M27" s="71">
        <v>0.10745300000000001</v>
      </c>
      <c r="N27" s="71">
        <v>0.10745300000000001</v>
      </c>
      <c r="O27" s="71">
        <v>5.9729999999999998E-2</v>
      </c>
      <c r="R27" s="82" t="s">
        <v>3</v>
      </c>
      <c r="S27" s="82" t="s">
        <v>10</v>
      </c>
      <c r="T27" s="81">
        <v>0.16510263929618765</v>
      </c>
      <c r="U27" s="71">
        <v>1.111602</v>
      </c>
      <c r="V27" s="71">
        <v>0.69475200000000004</v>
      </c>
      <c r="W27" s="71">
        <v>0.49327399999999999</v>
      </c>
      <c r="X27" s="71">
        <v>0.41903899999999999</v>
      </c>
      <c r="Y27" s="71">
        <v>0.38906099999999999</v>
      </c>
      <c r="Z27" s="71">
        <v>0.24316299999999999</v>
      </c>
      <c r="AA27" s="71">
        <v>0.17264599999999999</v>
      </c>
      <c r="AB27" s="71">
        <v>0.14666299999999999</v>
      </c>
      <c r="AC27" s="71">
        <v>0.10745300000000001</v>
      </c>
      <c r="AD27" s="71">
        <v>0.10745300000000001</v>
      </c>
      <c r="AE27" s="71">
        <v>0.10745300000000001</v>
      </c>
      <c r="AF27" s="71">
        <v>5.9729999999999998E-2</v>
      </c>
    </row>
    <row r="28" spans="1:32" x14ac:dyDescent="0.2">
      <c r="A28" s="82"/>
      <c r="B28" s="82" t="s">
        <v>79</v>
      </c>
      <c r="C28" s="81">
        <f t="shared" si="0"/>
        <v>1.0884218891532935E-2</v>
      </c>
      <c r="D28" s="71">
        <v>1.111602</v>
      </c>
      <c r="E28" s="71">
        <v>0.69475200000000004</v>
      </c>
      <c r="F28" s="71">
        <v>0.49327399999999999</v>
      </c>
      <c r="G28" s="71">
        <v>0.41903899999999999</v>
      </c>
      <c r="H28" s="71">
        <v>0.38906099999999999</v>
      </c>
      <c r="I28" s="71">
        <v>0.24316299999999999</v>
      </c>
      <c r="J28" s="71">
        <v>0.17264599999999999</v>
      </c>
      <c r="K28" s="71">
        <v>0.14666299999999999</v>
      </c>
      <c r="L28" s="71">
        <v>0.10745300000000001</v>
      </c>
      <c r="M28" s="71">
        <v>0.10745300000000001</v>
      </c>
      <c r="N28" s="71">
        <v>0.10745300000000001</v>
      </c>
      <c r="O28" s="71">
        <v>5.9729999999999998E-2</v>
      </c>
      <c r="R28" s="82"/>
      <c r="S28" s="82" t="s">
        <v>79</v>
      </c>
      <c r="T28" s="81">
        <v>4.3988269794721403E-3</v>
      </c>
      <c r="U28" s="71">
        <v>1.111602</v>
      </c>
      <c r="V28" s="71">
        <v>0.69475200000000004</v>
      </c>
      <c r="W28" s="71">
        <v>0.49327399999999999</v>
      </c>
      <c r="X28" s="71">
        <v>0.41903899999999999</v>
      </c>
      <c r="Y28" s="71">
        <v>0.38906099999999999</v>
      </c>
      <c r="Z28" s="71">
        <v>0.24316299999999999</v>
      </c>
      <c r="AA28" s="71">
        <v>0.17264599999999999</v>
      </c>
      <c r="AB28" s="71">
        <v>0.14666299999999999</v>
      </c>
      <c r="AC28" s="71">
        <v>0.10745300000000001</v>
      </c>
      <c r="AD28" s="71">
        <v>0.10745300000000001</v>
      </c>
      <c r="AE28" s="71">
        <v>0.10745300000000001</v>
      </c>
      <c r="AF28" s="71">
        <v>5.9729999999999998E-2</v>
      </c>
    </row>
    <row r="29" spans="1:32" x14ac:dyDescent="0.2">
      <c r="A29" s="82" t="s">
        <v>78</v>
      </c>
      <c r="B29" s="82" t="s">
        <v>84</v>
      </c>
      <c r="C29" s="81">
        <f t="shared" si="0"/>
        <v>1.7595307917888558E-4</v>
      </c>
      <c r="D29" s="71">
        <v>0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1">
        <v>9.2350000000000002E-2</v>
      </c>
      <c r="M29" s="71">
        <v>9.2350000000000002E-2</v>
      </c>
      <c r="N29" s="71">
        <v>9.2350000000000002E-2</v>
      </c>
      <c r="O29" s="71">
        <v>5.0619999999999998E-2</v>
      </c>
      <c r="R29" s="82" t="s">
        <v>78</v>
      </c>
      <c r="S29" s="82" t="s">
        <v>84</v>
      </c>
      <c r="T29" s="81">
        <v>2.9325513196480933E-4</v>
      </c>
      <c r="U29" s="71">
        <v>0</v>
      </c>
      <c r="V29" s="71">
        <v>0</v>
      </c>
      <c r="W29" s="71">
        <v>0</v>
      </c>
      <c r="X29" s="71">
        <v>0</v>
      </c>
      <c r="Y29" s="71">
        <v>0</v>
      </c>
      <c r="Z29" s="71">
        <v>0</v>
      </c>
      <c r="AA29" s="71">
        <v>0</v>
      </c>
      <c r="AB29" s="71">
        <v>0</v>
      </c>
      <c r="AC29" s="71">
        <v>9.2350000000000002E-2</v>
      </c>
      <c r="AD29" s="71">
        <v>9.2350000000000002E-2</v>
      </c>
      <c r="AE29" s="71">
        <v>9.2350000000000002E-2</v>
      </c>
      <c r="AF29" s="71">
        <v>5.0619999999999998E-2</v>
      </c>
    </row>
    <row r="30" spans="1:32" x14ac:dyDescent="0.2">
      <c r="A30" s="82"/>
      <c r="B30" s="82" t="s">
        <v>85</v>
      </c>
      <c r="C30" s="81">
        <f t="shared" si="0"/>
        <v>2.0104821597942676E-2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9.2350000000000002E-2</v>
      </c>
      <c r="M30" s="71">
        <v>9.2350000000000002E-2</v>
      </c>
      <c r="N30" s="71">
        <v>9.2350000000000002E-2</v>
      </c>
      <c r="O30" s="71">
        <v>5.0619999999999998E-2</v>
      </c>
      <c r="R30" s="82"/>
      <c r="S30" s="82" t="s">
        <v>85</v>
      </c>
      <c r="T30" s="81">
        <v>1.6129032258064512E-2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9.2350000000000002E-2</v>
      </c>
      <c r="AD30" s="71">
        <v>9.2350000000000002E-2</v>
      </c>
      <c r="AE30" s="71">
        <v>9.2350000000000002E-2</v>
      </c>
      <c r="AF30" s="71">
        <v>5.0619999999999998E-2</v>
      </c>
    </row>
    <row r="31" spans="1:32" x14ac:dyDescent="0.2">
      <c r="A31" s="72"/>
      <c r="B31" s="73" t="s">
        <v>19</v>
      </c>
      <c r="C31" s="83">
        <f>SUM(C9:C30)</f>
        <v>0.99999999999999989</v>
      </c>
      <c r="D31" s="71">
        <f>$C9*D9+$C10*D10+$C11*D11+$C12*D12+$C13*D13+$C14*D14+$C15*D15+$C16*D16+$C17*D17+$C18*D18+$C19*D19+$C20*D20+$C21*D21+$C22*D22+$C23*D23+$C24*D24+$C25*D25+$C26*D26+$C27*D27+$C28*D28+$C29*D29+$C30*D30</f>
        <v>5.2912886260905863</v>
      </c>
      <c r="E31" s="71">
        <f t="shared" ref="E31:O31" si="1">$C9*E9+$C10*E10+$C11*E11+$C12*E12+$C13*E13+$C14*E14+$C15*E15+$C16*E16+$C17*E17+$C18*E18+$C19*E19+$C20*E20+$C21*E21+$C22*E22+$C23*E23+$C24*E24+$C25*E25+$C26*E26+$C27*E27+$C28*E28+$C29*E29+$C30*E30</f>
        <v>3.3070555260164323</v>
      </c>
      <c r="F31" s="71">
        <f t="shared" si="1"/>
        <v>2.3704847385076611</v>
      </c>
      <c r="G31" s="71">
        <f t="shared" si="1"/>
        <v>1.8228636060469936</v>
      </c>
      <c r="H31" s="71">
        <f t="shared" si="1"/>
        <v>0.66596250393008105</v>
      </c>
      <c r="I31" s="71">
        <f t="shared" si="1"/>
        <v>0.41622651240206981</v>
      </c>
      <c r="J31" s="71">
        <f t="shared" si="1"/>
        <v>0.2979155053450126</v>
      </c>
      <c r="K31" s="71">
        <f>$C9*K9+$C10*K10+$C11*K11+$C12*K12+$C13*K13+$C14*K14+$C15*K15+$C16*K16+$C17*K17+$C18*K18+$C19*K19+$C20*K20+$C21*K21+$C22*K22+$C23*K23+$C24*K24+$C25*K25+$C26*K26+$C27*K27+$C28*K28+$C29*K29+$C30*K30</f>
        <v>0.23445697860204678</v>
      </c>
      <c r="L31" s="71">
        <f t="shared" si="1"/>
        <v>0.18868045505391753</v>
      </c>
      <c r="M31" s="71">
        <f t="shared" si="1"/>
        <v>0.14265821414823118</v>
      </c>
      <c r="N31" s="71">
        <f t="shared" si="1"/>
        <v>0.12210874874019408</v>
      </c>
      <c r="O31" s="71">
        <f t="shared" si="1"/>
        <v>9.168359727371396E-2</v>
      </c>
      <c r="R31" s="72"/>
      <c r="S31" s="73" t="s">
        <v>19</v>
      </c>
      <c r="T31" s="83">
        <f>SUM(T9:T30)</f>
        <v>0.99999999999999978</v>
      </c>
      <c r="U31" s="71">
        <f>$C9*U9+$C10*U10+$C11*U11+$C12*U12+$C13*U13+$C14*U14+$C15*U15+$C16*U16+$C17*U17+$C18*U18+$C19*U19+$C20*U20+$C21*U21+$C22*U22+$C23*U23+$C24*U24+$C25*U25+$C26*U26+$C27*U27+$C28*U28+$C29*U29+$C30*U30</f>
        <v>5.2912886260905863</v>
      </c>
      <c r="V31" s="71">
        <f t="shared" ref="V31:AA31" si="2">$C9*V9+$C10*V10+$C11*V11+$C12*V12+$C13*V13+$C14*V14+$C15*V15+$C16*V16+$C17*V17+$C18*V18+$C19*V19+$C20*V20+$C21*V21+$C22*V22+$C23*V23+$C24*V24+$C25*V25+$C26*V26+$C27*V27+$C28*V28+$C29*V29+$C30*V30</f>
        <v>3.3070555260164323</v>
      </c>
      <c r="W31" s="71">
        <f t="shared" si="2"/>
        <v>2.3704847385076611</v>
      </c>
      <c r="X31" s="71">
        <f t="shared" si="2"/>
        <v>1.8228636060469936</v>
      </c>
      <c r="Y31" s="71">
        <f t="shared" si="2"/>
        <v>0.66596250393008105</v>
      </c>
      <c r="Z31" s="71">
        <f t="shared" si="2"/>
        <v>0.41622651240206981</v>
      </c>
      <c r="AA31" s="71">
        <f t="shared" si="2"/>
        <v>0.2979155053450126</v>
      </c>
      <c r="AB31" s="71">
        <f>$C9*AB9+$C10*AB10+$C11*AB11+$C12*AB12+$C13*AB13+$C14*AB14+$C15*AB15+$C16*AB16+$C17*AB17+$C18*AB18+$C19*AB19+$C20*AB20+$C21*AB21+$C22*AB22+$C23*AB23+$C24*AB24+$C25*AB25+$C26*AB26+$C27*AB27+$C28*AB28+$C29*AB29+$C30*AB30</f>
        <v>0.23445697860204678</v>
      </c>
      <c r="AC31" s="71">
        <f t="shared" ref="AC31:AF31" si="3">$C9*AC9+$C10*AC10+$C11*AC11+$C12*AC12+$C13*AC13+$C14*AC14+$C15*AC15+$C16*AC16+$C17*AC17+$C18*AC18+$C19*AC19+$C20*AC20+$C21*AC21+$C22*AC22+$C23*AC23+$C24*AC24+$C25*AC25+$C26*AC26+$C27*AC27+$C28*AC28+$C29*AC29+$C30*AC30</f>
        <v>0.18868045505391753</v>
      </c>
      <c r="AD31" s="71">
        <f t="shared" si="3"/>
        <v>0.14265821414823118</v>
      </c>
      <c r="AE31" s="71">
        <f t="shared" si="3"/>
        <v>0.12210874874019408</v>
      </c>
      <c r="AF31" s="71">
        <f t="shared" si="3"/>
        <v>9.168359727371396E-2</v>
      </c>
    </row>
    <row r="34" spans="1:15" ht="15.75" x14ac:dyDescent="0.25">
      <c r="A34" s="75">
        <v>2020</v>
      </c>
    </row>
    <row r="35" spans="1:15" ht="15.75" x14ac:dyDescent="0.25">
      <c r="A35" s="76" t="s">
        <v>66</v>
      </c>
      <c r="B35" s="67"/>
      <c r="C35" s="67"/>
      <c r="G35" s="67"/>
      <c r="H35" s="67"/>
      <c r="M35" s="67"/>
      <c r="N35" s="67"/>
      <c r="O35" s="67"/>
    </row>
    <row r="36" spans="1:15" x14ac:dyDescent="0.2">
      <c r="A36" s="77" t="s">
        <v>8</v>
      </c>
      <c r="B36" s="77" t="s">
        <v>9</v>
      </c>
      <c r="C36" s="78" t="s">
        <v>22</v>
      </c>
      <c r="D36" s="67" t="s">
        <v>86</v>
      </c>
      <c r="E36" s="67"/>
      <c r="F36" s="67"/>
      <c r="G36" s="67"/>
      <c r="H36" s="67" t="s">
        <v>86</v>
      </c>
      <c r="I36" s="67"/>
      <c r="J36" s="67"/>
      <c r="K36" s="67"/>
      <c r="L36" s="67" t="s">
        <v>86</v>
      </c>
      <c r="M36" s="67"/>
      <c r="N36" s="67"/>
      <c r="O36" s="67"/>
    </row>
    <row r="37" spans="1:15" x14ac:dyDescent="0.2">
      <c r="A37" s="79"/>
      <c r="B37" s="79"/>
      <c r="C37" s="70" t="s">
        <v>21</v>
      </c>
      <c r="D37" s="67" t="s">
        <v>73</v>
      </c>
      <c r="E37" s="67"/>
      <c r="F37" s="67"/>
      <c r="G37" s="67"/>
      <c r="H37" s="67" t="s">
        <v>74</v>
      </c>
      <c r="J37" s="67"/>
      <c r="K37" s="67"/>
      <c r="L37" s="69" t="s">
        <v>75</v>
      </c>
      <c r="N37" s="69"/>
      <c r="O37" s="67"/>
    </row>
    <row r="38" spans="1:15" x14ac:dyDescent="0.2">
      <c r="A38" s="79"/>
      <c r="B38" s="79"/>
      <c r="C38" s="70" t="s">
        <v>20</v>
      </c>
      <c r="D38" s="67"/>
      <c r="E38" s="67"/>
      <c r="F38" s="67"/>
      <c r="G38" s="67"/>
      <c r="H38" s="67"/>
      <c r="I38" s="67"/>
      <c r="J38" s="67"/>
      <c r="K38" s="67"/>
      <c r="L38" s="67"/>
      <c r="M38" s="69"/>
      <c r="N38" s="69"/>
      <c r="O38" s="67"/>
    </row>
    <row r="39" spans="1:15" x14ac:dyDescent="0.2">
      <c r="A39" s="79"/>
      <c r="B39" s="79"/>
      <c r="C39" s="70" t="s">
        <v>67</v>
      </c>
      <c r="D39" s="70" t="s">
        <v>68</v>
      </c>
      <c r="E39" s="70" t="s">
        <v>69</v>
      </c>
      <c r="F39" s="70" t="s">
        <v>70</v>
      </c>
      <c r="G39" s="70" t="s">
        <v>71</v>
      </c>
      <c r="H39" s="70" t="s">
        <v>68</v>
      </c>
      <c r="I39" s="70" t="s">
        <v>69</v>
      </c>
      <c r="J39" s="70" t="s">
        <v>70</v>
      </c>
      <c r="K39" s="70" t="s">
        <v>71</v>
      </c>
      <c r="L39" s="70" t="s">
        <v>68</v>
      </c>
      <c r="M39" s="70" t="s">
        <v>69</v>
      </c>
      <c r="N39" s="70" t="s">
        <v>70</v>
      </c>
      <c r="O39" s="70" t="s">
        <v>71</v>
      </c>
    </row>
    <row r="40" spans="1:15" x14ac:dyDescent="0.2">
      <c r="A40" s="80" t="s">
        <v>5</v>
      </c>
      <c r="B40" s="80" t="s">
        <v>83</v>
      </c>
      <c r="C40" s="81">
        <v>0</v>
      </c>
      <c r="D40" s="71">
        <v>21.921600000000002</v>
      </c>
      <c r="E40" s="71">
        <v>13.701000000000001</v>
      </c>
      <c r="F40" s="71">
        <v>9.7277100000000001</v>
      </c>
      <c r="G40" s="71">
        <v>11.439</v>
      </c>
      <c r="H40" s="71">
        <v>0.72907200000000005</v>
      </c>
      <c r="I40" s="71">
        <v>0.45567000000000002</v>
      </c>
      <c r="J40" s="71">
        <v>0.32352599999999998</v>
      </c>
      <c r="K40" s="71">
        <v>0.38046000000000002</v>
      </c>
      <c r="L40" s="71">
        <v>0.27560099999999998</v>
      </c>
      <c r="M40" s="71">
        <v>0.19087199999999999</v>
      </c>
      <c r="N40" s="71">
        <v>0.15304000000000001</v>
      </c>
      <c r="O40" s="71">
        <v>0.15032099999999998</v>
      </c>
    </row>
    <row r="41" spans="1:15" x14ac:dyDescent="0.2">
      <c r="A41" s="80"/>
      <c r="B41" s="80" t="s">
        <v>10</v>
      </c>
      <c r="C41" s="81">
        <v>9.0936647468929969E-4</v>
      </c>
      <c r="D41" s="71">
        <v>26.988</v>
      </c>
      <c r="E41" s="71">
        <v>16.8675</v>
      </c>
      <c r="F41" s="71">
        <v>11.975899999999999</v>
      </c>
      <c r="G41" s="71">
        <v>12.362500000000001</v>
      </c>
      <c r="H41" s="71">
        <v>1.8240799999999999</v>
      </c>
      <c r="I41" s="71">
        <v>1.14005</v>
      </c>
      <c r="J41" s="71">
        <v>0.80943500000000002</v>
      </c>
      <c r="K41" s="71">
        <v>0.83492</v>
      </c>
      <c r="L41" s="71">
        <v>2.1914899999999999</v>
      </c>
      <c r="M41" s="71">
        <v>1.22092</v>
      </c>
      <c r="N41" s="71">
        <v>0.78754900000000005</v>
      </c>
      <c r="O41" s="71">
        <v>0.70087999999999995</v>
      </c>
    </row>
    <row r="42" spans="1:15" x14ac:dyDescent="0.2">
      <c r="A42" s="80" t="s">
        <v>6</v>
      </c>
      <c r="B42" s="80" t="s">
        <v>10</v>
      </c>
      <c r="C42" s="81">
        <v>3.031221582297666E-4</v>
      </c>
      <c r="D42" s="71">
        <v>21.56</v>
      </c>
      <c r="E42" s="71">
        <v>13.475</v>
      </c>
      <c r="F42" s="71">
        <v>9.6683129999999995</v>
      </c>
      <c r="G42" s="71">
        <v>8.983333</v>
      </c>
      <c r="H42" s="71">
        <v>1.504</v>
      </c>
      <c r="I42" s="71">
        <v>0.94</v>
      </c>
      <c r="J42" s="71">
        <v>0.66739999999999999</v>
      </c>
      <c r="K42" s="71">
        <v>0.63</v>
      </c>
      <c r="L42" s="71">
        <v>0.98917100000000002</v>
      </c>
      <c r="M42" s="71">
        <v>0.56777100000000003</v>
      </c>
      <c r="N42" s="71">
        <v>0.37961099999999998</v>
      </c>
      <c r="O42" s="71">
        <v>0.36179099999999997</v>
      </c>
    </row>
    <row r="43" spans="1:15" x14ac:dyDescent="0.2">
      <c r="A43" s="80" t="s">
        <v>7</v>
      </c>
      <c r="B43" s="80" t="s">
        <v>10</v>
      </c>
      <c r="C43" s="81">
        <v>6.062443164595332E-4</v>
      </c>
      <c r="D43" s="71">
        <v>19.593631999999999</v>
      </c>
      <c r="E43" s="71">
        <v>12.24602</v>
      </c>
      <c r="F43" s="71">
        <v>8.7865190000000002</v>
      </c>
      <c r="G43" s="71">
        <v>8.0732400000000002</v>
      </c>
      <c r="H43" s="71">
        <v>1.3267040000000001</v>
      </c>
      <c r="I43" s="71">
        <v>0.82918999999999998</v>
      </c>
      <c r="J43" s="71">
        <v>0.59494400000000003</v>
      </c>
      <c r="K43" s="71">
        <v>0.54664699999999999</v>
      </c>
      <c r="L43" s="71">
        <v>0.6729710000000001</v>
      </c>
      <c r="M43" s="71">
        <v>0.39777099999999999</v>
      </c>
      <c r="N43" s="71">
        <v>0.274891</v>
      </c>
      <c r="O43" s="71">
        <v>0.331791</v>
      </c>
    </row>
    <row r="44" spans="1:15" x14ac:dyDescent="0.2">
      <c r="A44" s="80"/>
      <c r="B44" s="80" t="s">
        <v>11</v>
      </c>
      <c r="C44" s="81">
        <v>0</v>
      </c>
      <c r="D44" s="71">
        <v>19.593631999999999</v>
      </c>
      <c r="E44" s="71">
        <v>12.24602</v>
      </c>
      <c r="F44" s="71">
        <v>8.7865190000000002</v>
      </c>
      <c r="G44" s="71">
        <v>8.0732400000000002</v>
      </c>
      <c r="H44" s="71">
        <v>3.9187259999999999</v>
      </c>
      <c r="I44" s="71">
        <v>2.4492039999999999</v>
      </c>
      <c r="J44" s="71">
        <v>1.757304</v>
      </c>
      <c r="K44" s="71">
        <v>1.6146480000000001</v>
      </c>
      <c r="L44" s="71">
        <v>0.43117099999999997</v>
      </c>
      <c r="M44" s="71">
        <v>0.26777099999999998</v>
      </c>
      <c r="N44" s="71">
        <v>0.19481100000000001</v>
      </c>
      <c r="O44" s="71">
        <v>0.22179099999999999</v>
      </c>
    </row>
    <row r="45" spans="1:15" x14ac:dyDescent="0.2">
      <c r="A45" s="80"/>
      <c r="B45" s="80" t="s">
        <v>12</v>
      </c>
      <c r="C45" s="81">
        <v>0</v>
      </c>
      <c r="D45" s="71">
        <v>19.593631999999999</v>
      </c>
      <c r="E45" s="71">
        <v>12.24602</v>
      </c>
      <c r="F45" s="71">
        <v>8.7865190000000002</v>
      </c>
      <c r="G45" s="71">
        <v>8.0732400000000002</v>
      </c>
      <c r="H45" s="71">
        <v>3.9187259999999999</v>
      </c>
      <c r="I45" s="71">
        <v>2.4492039999999999</v>
      </c>
      <c r="J45" s="71">
        <v>1.757304</v>
      </c>
      <c r="K45" s="71">
        <v>1.6146480000000001</v>
      </c>
      <c r="L45" s="71">
        <v>0.161471</v>
      </c>
      <c r="M45" s="71">
        <v>0.12277100000000001</v>
      </c>
      <c r="N45" s="71">
        <v>0.105491</v>
      </c>
      <c r="O45" s="71">
        <v>8.6791000000000007E-2</v>
      </c>
    </row>
    <row r="46" spans="1:15" x14ac:dyDescent="0.2">
      <c r="A46" s="80" t="s">
        <v>0</v>
      </c>
      <c r="B46" s="80" t="s">
        <v>10</v>
      </c>
      <c r="C46" s="81">
        <v>4.5468323734464983E-3</v>
      </c>
      <c r="D46" s="71">
        <v>17.236816000000001</v>
      </c>
      <c r="E46" s="71">
        <v>10.773009999999999</v>
      </c>
      <c r="F46" s="71">
        <v>7.729635</v>
      </c>
      <c r="G46" s="71">
        <v>6.3292999999999999</v>
      </c>
      <c r="H46" s="71">
        <v>1.1671210000000001</v>
      </c>
      <c r="I46" s="71">
        <v>0.72945099999999996</v>
      </c>
      <c r="J46" s="71">
        <v>0.52338099999999999</v>
      </c>
      <c r="K46" s="71">
        <v>0.42856300000000003</v>
      </c>
      <c r="L46" s="71">
        <v>0.52417100000000005</v>
      </c>
      <c r="M46" s="71">
        <v>0.31777100000000003</v>
      </c>
      <c r="N46" s="71">
        <v>0.22561100000000001</v>
      </c>
      <c r="O46" s="71">
        <v>0.24179100000000001</v>
      </c>
    </row>
    <row r="47" spans="1:15" x14ac:dyDescent="0.2">
      <c r="A47" s="80"/>
      <c r="B47" s="80" t="s">
        <v>11</v>
      </c>
      <c r="C47" s="81">
        <v>3.6374658987571988E-3</v>
      </c>
      <c r="D47" s="71">
        <v>17.236816000000001</v>
      </c>
      <c r="E47" s="71">
        <v>10.773009999999999</v>
      </c>
      <c r="F47" s="71">
        <v>7.729635</v>
      </c>
      <c r="G47" s="71">
        <v>6.3292999999999999</v>
      </c>
      <c r="H47" s="71">
        <v>3.4473630000000002</v>
      </c>
      <c r="I47" s="71">
        <v>2.1546020000000001</v>
      </c>
      <c r="J47" s="71">
        <v>1.5459270000000001</v>
      </c>
      <c r="K47" s="71">
        <v>1.26586</v>
      </c>
      <c r="L47" s="71">
        <v>0.338171</v>
      </c>
      <c r="M47" s="71">
        <v>0.21777099999999999</v>
      </c>
      <c r="N47" s="71">
        <v>0.16401100000000002</v>
      </c>
      <c r="O47" s="71">
        <v>0.171791</v>
      </c>
    </row>
    <row r="48" spans="1:15" x14ac:dyDescent="0.2">
      <c r="A48" s="80"/>
      <c r="B48" s="80" t="s">
        <v>12</v>
      </c>
      <c r="C48" s="81">
        <v>0</v>
      </c>
      <c r="D48" s="71">
        <v>17.236816000000001</v>
      </c>
      <c r="E48" s="71">
        <v>10.773009999999999</v>
      </c>
      <c r="F48" s="71">
        <v>7.729635</v>
      </c>
      <c r="G48" s="71">
        <v>6.3292999999999999</v>
      </c>
      <c r="H48" s="71">
        <v>3.4473630000000002</v>
      </c>
      <c r="I48" s="71">
        <v>2.1546020000000001</v>
      </c>
      <c r="J48" s="71">
        <v>1.5459270000000001</v>
      </c>
      <c r="K48" s="71">
        <v>1.26586</v>
      </c>
      <c r="L48" s="71">
        <v>0.161471</v>
      </c>
      <c r="M48" s="71">
        <v>0.12277100000000001</v>
      </c>
      <c r="N48" s="71">
        <v>0.105491</v>
      </c>
      <c r="O48" s="71">
        <v>8.6791000000000007E-2</v>
      </c>
    </row>
    <row r="49" spans="1:15" x14ac:dyDescent="0.2">
      <c r="A49" s="80"/>
      <c r="B49" s="80" t="s">
        <v>13</v>
      </c>
      <c r="C49" s="81">
        <v>0</v>
      </c>
      <c r="D49" s="71">
        <v>10.342090000000001</v>
      </c>
      <c r="E49" s="71">
        <v>6.4638059999999999</v>
      </c>
      <c r="F49" s="71">
        <v>4.6377810000000004</v>
      </c>
      <c r="G49" s="71">
        <v>3.79758</v>
      </c>
      <c r="H49" s="71">
        <v>2.0684179999999999</v>
      </c>
      <c r="I49" s="71">
        <v>1.292761</v>
      </c>
      <c r="J49" s="71">
        <v>0.92755600000000005</v>
      </c>
      <c r="K49" s="71">
        <v>0.75951599999999997</v>
      </c>
      <c r="L49" s="71">
        <v>0.161471</v>
      </c>
      <c r="M49" s="71">
        <v>0.12277100000000001</v>
      </c>
      <c r="N49" s="71">
        <v>0.105491</v>
      </c>
      <c r="O49" s="71">
        <v>8.6791000000000007E-2</v>
      </c>
    </row>
    <row r="50" spans="1:15" x14ac:dyDescent="0.2">
      <c r="A50" s="80" t="s">
        <v>1</v>
      </c>
      <c r="B50" s="80" t="s">
        <v>14</v>
      </c>
      <c r="C50" s="81">
        <v>3.6374658987571988E-3</v>
      </c>
      <c r="D50" s="71">
        <v>15.92</v>
      </c>
      <c r="E50" s="71">
        <v>9.9499999999999993</v>
      </c>
      <c r="F50" s="71">
        <v>7.1391249999999999</v>
      </c>
      <c r="G50" s="71">
        <v>6.8</v>
      </c>
      <c r="H50" s="71">
        <v>3.1840000000000002</v>
      </c>
      <c r="I50" s="71">
        <v>1.99</v>
      </c>
      <c r="J50" s="71">
        <v>1.4278249999999999</v>
      </c>
      <c r="K50" s="71">
        <v>1.36</v>
      </c>
      <c r="L50" s="71">
        <v>0.30097099999999999</v>
      </c>
      <c r="M50" s="71">
        <v>0.197771</v>
      </c>
      <c r="N50" s="71">
        <v>0.15169099999999999</v>
      </c>
      <c r="O50" s="71">
        <v>0.15179100000000001</v>
      </c>
    </row>
    <row r="51" spans="1:15" x14ac:dyDescent="0.2">
      <c r="A51" s="80"/>
      <c r="B51" s="80" t="s">
        <v>15</v>
      </c>
      <c r="C51" s="81">
        <v>1.2124886329190664E-3</v>
      </c>
      <c r="D51" s="71">
        <v>12.36</v>
      </c>
      <c r="E51" s="71">
        <v>7.7249999999999996</v>
      </c>
      <c r="F51" s="71">
        <v>5.5426880000000001</v>
      </c>
      <c r="G51" s="71">
        <v>3.35</v>
      </c>
      <c r="H51" s="71">
        <v>0.43259999999999998</v>
      </c>
      <c r="I51" s="71">
        <v>0.27037499999999998</v>
      </c>
      <c r="J51" s="71">
        <v>0.193994</v>
      </c>
      <c r="K51" s="71">
        <v>0.11724999999999999</v>
      </c>
      <c r="L51" s="71">
        <v>0.24517100000000003</v>
      </c>
      <c r="M51" s="71">
        <v>0.167771</v>
      </c>
      <c r="N51" s="71">
        <v>0.133211</v>
      </c>
      <c r="O51" s="71">
        <v>0.10179099999999999</v>
      </c>
    </row>
    <row r="52" spans="1:15" x14ac:dyDescent="0.2">
      <c r="A52" s="80"/>
      <c r="B52" s="80" t="s">
        <v>18</v>
      </c>
      <c r="C52" s="81">
        <v>0</v>
      </c>
      <c r="D52" s="71">
        <v>11.935</v>
      </c>
      <c r="E52" s="71">
        <v>7.4593749999999996</v>
      </c>
      <c r="F52" s="71">
        <v>5.2961559999999999</v>
      </c>
      <c r="G52" s="71">
        <v>4.3864999999999998</v>
      </c>
      <c r="H52" s="71">
        <v>1.0741499999999999</v>
      </c>
      <c r="I52" s="71">
        <v>0.67134400000000005</v>
      </c>
      <c r="J52" s="71">
        <v>0.47665400000000002</v>
      </c>
      <c r="K52" s="71">
        <v>0.394785</v>
      </c>
      <c r="L52" s="71">
        <v>0.17577100000000001</v>
      </c>
      <c r="M52" s="71">
        <v>0.13719999999999999</v>
      </c>
      <c r="N52" s="71">
        <v>0.119978</v>
      </c>
      <c r="O52" s="71">
        <v>7.0169999999999996E-2</v>
      </c>
    </row>
    <row r="53" spans="1:15" x14ac:dyDescent="0.2">
      <c r="A53" s="80" t="s">
        <v>2</v>
      </c>
      <c r="B53" s="80" t="s">
        <v>14</v>
      </c>
      <c r="C53" s="81">
        <v>0</v>
      </c>
      <c r="D53" s="71">
        <v>9.2443460000000002</v>
      </c>
      <c r="E53" s="71">
        <v>5.7777159999999999</v>
      </c>
      <c r="F53" s="71">
        <v>4.1455109999999999</v>
      </c>
      <c r="G53" s="71">
        <v>4.567164</v>
      </c>
      <c r="H53" s="71">
        <v>1.8488690000000001</v>
      </c>
      <c r="I53" s="71">
        <v>1.155543</v>
      </c>
      <c r="J53" s="71">
        <v>0.82910200000000001</v>
      </c>
      <c r="K53" s="71">
        <v>0.91343300000000005</v>
      </c>
      <c r="L53" s="71">
        <v>0.30097099999999999</v>
      </c>
      <c r="M53" s="71">
        <v>0.197771</v>
      </c>
      <c r="N53" s="71">
        <v>0.15169099999999999</v>
      </c>
      <c r="O53" s="71">
        <v>0.15179100000000001</v>
      </c>
    </row>
    <row r="54" spans="1:15" x14ac:dyDescent="0.2">
      <c r="A54" s="80"/>
      <c r="B54" s="80" t="s">
        <v>15</v>
      </c>
      <c r="C54" s="81">
        <v>0.1603516217035465</v>
      </c>
      <c r="D54" s="71">
        <v>7.1771430000000001</v>
      </c>
      <c r="E54" s="71">
        <v>4.4857139999999998</v>
      </c>
      <c r="F54" s="71">
        <v>3.2185000000000001</v>
      </c>
      <c r="G54" s="71">
        <v>2.25</v>
      </c>
      <c r="H54" s="71">
        <v>0.25119999999999998</v>
      </c>
      <c r="I54" s="71">
        <v>0.157</v>
      </c>
      <c r="J54" s="71">
        <v>0.112648</v>
      </c>
      <c r="K54" s="71">
        <v>7.8750000000000001E-2</v>
      </c>
      <c r="L54" s="71">
        <v>0.24517100000000003</v>
      </c>
      <c r="M54" s="71">
        <v>0.167771</v>
      </c>
      <c r="N54" s="71">
        <v>0.133211</v>
      </c>
      <c r="O54" s="71">
        <v>0.10179099999999999</v>
      </c>
    </row>
    <row r="55" spans="1:15" x14ac:dyDescent="0.2">
      <c r="A55" s="80" t="s">
        <v>4</v>
      </c>
      <c r="B55" s="80" t="s">
        <v>16</v>
      </c>
      <c r="C55" s="81">
        <v>4.2133979993937552E-2</v>
      </c>
      <c r="D55" s="71">
        <v>7.1771430000000001</v>
      </c>
      <c r="E55" s="71">
        <v>4.4857139999999998</v>
      </c>
      <c r="F55" s="71">
        <v>3.2185000000000001</v>
      </c>
      <c r="G55" s="71">
        <v>2.25</v>
      </c>
      <c r="H55" s="71">
        <v>1.4354290000000001</v>
      </c>
      <c r="I55" s="71">
        <v>0.89714300000000002</v>
      </c>
      <c r="J55" s="71">
        <v>0.64370000000000005</v>
      </c>
      <c r="K55" s="71">
        <v>0.45</v>
      </c>
      <c r="L55" s="71">
        <v>0.17529500000000001</v>
      </c>
      <c r="M55" s="71">
        <v>0.128855</v>
      </c>
      <c r="N55" s="71">
        <v>0.10811899999999999</v>
      </c>
      <c r="O55" s="71">
        <v>9.4024999999999997E-2</v>
      </c>
    </row>
    <row r="56" spans="1:15" x14ac:dyDescent="0.2">
      <c r="A56" s="80"/>
      <c r="B56" s="80" t="s">
        <v>17</v>
      </c>
      <c r="C56" s="81">
        <v>4.0921491361018483E-2</v>
      </c>
      <c r="D56" s="71">
        <v>3.5072000000000001</v>
      </c>
      <c r="E56" s="71">
        <v>2.1920000000000002</v>
      </c>
      <c r="F56" s="71">
        <v>1.5727599999999999</v>
      </c>
      <c r="G56" s="71">
        <v>1.461333</v>
      </c>
      <c r="H56" s="71">
        <v>0.17535999999999999</v>
      </c>
      <c r="I56" s="71">
        <v>0.1096</v>
      </c>
      <c r="J56" s="71">
        <v>7.8638E-2</v>
      </c>
      <c r="K56" s="71">
        <v>7.3066999999999993E-2</v>
      </c>
      <c r="L56" s="71">
        <v>0.161471</v>
      </c>
      <c r="M56" s="71">
        <v>0.12277100000000001</v>
      </c>
      <c r="N56" s="71">
        <v>0.105491</v>
      </c>
      <c r="O56" s="71">
        <v>8.6791000000000007E-2</v>
      </c>
    </row>
    <row r="57" spans="1:15" x14ac:dyDescent="0.2">
      <c r="A57" s="80"/>
      <c r="B57" s="80" t="s">
        <v>18</v>
      </c>
      <c r="C57" s="81">
        <v>0</v>
      </c>
      <c r="D57" s="71">
        <v>11.935</v>
      </c>
      <c r="E57" s="71">
        <v>7.4593749999999996</v>
      </c>
      <c r="F57" s="71">
        <v>5.2961559999999999</v>
      </c>
      <c r="G57" s="71">
        <v>4.3864999999999998</v>
      </c>
      <c r="H57" s="71">
        <v>1.0741499999999999</v>
      </c>
      <c r="I57" s="71">
        <v>0.67134400000000005</v>
      </c>
      <c r="J57" s="71">
        <v>0.47665400000000002</v>
      </c>
      <c r="K57" s="71">
        <v>0.394785</v>
      </c>
      <c r="L57" s="71">
        <v>0.17577100000000001</v>
      </c>
      <c r="M57" s="71">
        <v>0.13719999999999999</v>
      </c>
      <c r="N57" s="71">
        <v>0.119978</v>
      </c>
      <c r="O57" s="71">
        <v>7.0169999999999996E-2</v>
      </c>
    </row>
    <row r="58" spans="1:15" x14ac:dyDescent="0.2">
      <c r="A58" s="82" t="s">
        <v>3</v>
      </c>
      <c r="B58" s="82" t="s">
        <v>10</v>
      </c>
      <c r="C58" s="81">
        <v>0.69505910882085475</v>
      </c>
      <c r="D58" s="71">
        <v>1.111602</v>
      </c>
      <c r="E58" s="71">
        <v>0.69475200000000004</v>
      </c>
      <c r="F58" s="71">
        <v>0.49327399999999999</v>
      </c>
      <c r="G58" s="71">
        <v>0.41903899999999999</v>
      </c>
      <c r="H58" s="71">
        <v>0.38906099999999999</v>
      </c>
      <c r="I58" s="71">
        <v>0.24316299999999999</v>
      </c>
      <c r="J58" s="71">
        <v>0.17264599999999999</v>
      </c>
      <c r="K58" s="71">
        <v>0.14666299999999999</v>
      </c>
      <c r="L58" s="71">
        <v>0.10745300000000001</v>
      </c>
      <c r="M58" s="71">
        <v>0.10745300000000001</v>
      </c>
      <c r="N58" s="71">
        <v>0.10745300000000001</v>
      </c>
      <c r="O58" s="71">
        <v>5.9729999999999998E-2</v>
      </c>
    </row>
    <row r="59" spans="1:15" x14ac:dyDescent="0.2">
      <c r="A59" s="82"/>
      <c r="B59" s="82" t="s">
        <v>79</v>
      </c>
      <c r="C59" s="81">
        <v>2.0612306759624124E-2</v>
      </c>
      <c r="D59" s="71">
        <v>1.111602</v>
      </c>
      <c r="E59" s="71">
        <v>0.69475200000000004</v>
      </c>
      <c r="F59" s="71">
        <v>0.49327399999999999</v>
      </c>
      <c r="G59" s="71">
        <v>0.41903899999999999</v>
      </c>
      <c r="H59" s="71">
        <v>0.38906099999999999</v>
      </c>
      <c r="I59" s="71">
        <v>0.24316299999999999</v>
      </c>
      <c r="J59" s="71">
        <v>0.17264599999999999</v>
      </c>
      <c r="K59" s="71">
        <v>0.14666299999999999</v>
      </c>
      <c r="L59" s="71">
        <v>0.10745300000000001</v>
      </c>
      <c r="M59" s="71">
        <v>0.10745300000000001</v>
      </c>
      <c r="N59" s="71">
        <v>0.10745300000000001</v>
      </c>
      <c r="O59" s="71">
        <v>5.9729999999999998E-2</v>
      </c>
    </row>
    <row r="60" spans="1:15" x14ac:dyDescent="0.2">
      <c r="A60" s="82" t="s">
        <v>78</v>
      </c>
      <c r="B60" s="82" t="s">
        <v>84</v>
      </c>
      <c r="C60" s="81">
        <v>0</v>
      </c>
      <c r="D60" s="71">
        <v>0</v>
      </c>
      <c r="E60" s="71">
        <v>0</v>
      </c>
      <c r="F60" s="71">
        <v>0</v>
      </c>
      <c r="G60" s="71">
        <v>0</v>
      </c>
      <c r="H60" s="71">
        <v>0</v>
      </c>
      <c r="I60" s="71">
        <v>0</v>
      </c>
      <c r="J60" s="71">
        <v>0</v>
      </c>
      <c r="K60" s="71">
        <v>0</v>
      </c>
      <c r="L60" s="71">
        <v>9.2350000000000002E-2</v>
      </c>
      <c r="M60" s="71">
        <v>9.2350000000000002E-2</v>
      </c>
      <c r="N60" s="71">
        <v>9.2350000000000002E-2</v>
      </c>
      <c r="O60" s="71">
        <v>5.0619999999999998E-2</v>
      </c>
    </row>
    <row r="61" spans="1:15" x14ac:dyDescent="0.2">
      <c r="A61" s="82"/>
      <c r="B61" s="82" t="s">
        <v>85</v>
      </c>
      <c r="C61" s="81">
        <v>2.6068505607759924E-2</v>
      </c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  <c r="J61" s="71">
        <v>0</v>
      </c>
      <c r="K61" s="71">
        <v>0</v>
      </c>
      <c r="L61" s="71">
        <v>9.2350000000000002E-2</v>
      </c>
      <c r="M61" s="71">
        <v>9.2350000000000002E-2</v>
      </c>
      <c r="N61" s="71">
        <v>9.2350000000000002E-2</v>
      </c>
      <c r="O61" s="71">
        <v>5.0619999999999998E-2</v>
      </c>
    </row>
    <row r="62" spans="1:15" x14ac:dyDescent="0.2">
      <c r="A62" s="72"/>
      <c r="B62" s="73" t="s">
        <v>19</v>
      </c>
      <c r="C62" s="83">
        <f>SUM(C40:C61)</f>
        <v>1</v>
      </c>
      <c r="D62" s="71">
        <f>$C40*D40+$C41*D41+$C42*D42+$C43*D43+$C44*D44+$C45*D45+$C46*D46+$C47*D47+$C48*D48+$C49*D49+$C50*D50+$C51*D51+$C52*D52+$C53*D53+$C54*D54+$C55*D55+$C56*D56+$C57*D57+$C58*D58+$C59*D59+$C60*D60+$C61*D61</f>
        <v>2.6492516344346768</v>
      </c>
      <c r="E62" s="71">
        <f t="shared" ref="E62:J62" si="4">$C40*E40+$C41*E41+$C42*E42+$C43*E43+$C44*E44+$C45*E45+$C46*E46+$C47*E47+$C48*E48+$C49*E49+$C50*E50+$C51*E51+$C52*E52+$C53*E53+$C54*E54+$C55*E55+$C56*E56+$C57*E57+$C58*E58+$C59*E59+$C60*E60+$C61*E61</f>
        <v>1.6557827323431338</v>
      </c>
      <c r="F62" s="71">
        <f t="shared" si="4"/>
        <v>1.1841800430433462</v>
      </c>
      <c r="G62" s="71">
        <f t="shared" si="4"/>
        <v>0.91474369414974221</v>
      </c>
      <c r="H62" s="71">
        <f t="shared" si="4"/>
        <v>0.41924803607153671</v>
      </c>
      <c r="I62" s="71">
        <f t="shared" si="4"/>
        <v>0.26202992997878144</v>
      </c>
      <c r="J62" s="71">
        <f t="shared" si="4"/>
        <v>0.18669164474083055</v>
      </c>
      <c r="K62" s="71">
        <f>$C40*K40+$C41*K41+$C42*K42+$C43*K43+$C44*K44+$C45*K45+$C46*K46+$C47*K47+$C48*K48+$C49*K49+$C50*K50+$C51*K51+$C52*K52+$C53*K53+$C54*K54+$C55*K55+$C56*K56+$C57*K57+$C58*K58+$C59*K59+$C60*K60+$C61*K61</f>
        <v>0.15246437011215516</v>
      </c>
      <c r="L62" s="71">
        <f t="shared" ref="L62:O62" si="5">$C40*L40+$C41*L41+$C42*L42+$C43*L43+$C44*L44+$C45*L45+$C46*L46+$C47*L47+$C48*L48+$C49*L49+$C50*L50+$C51*L51+$C52*L52+$C53*L53+$C54*L54+$C55*L55+$C56*L56+$C57*L57+$C58*L58+$C59*L59+$C60*L60+$C61*L61</f>
        <v>0.14032167869051224</v>
      </c>
      <c r="M62" s="71">
        <f t="shared" si="5"/>
        <v>0.12134727129433162</v>
      </c>
      <c r="N62" s="71">
        <f t="shared" si="5"/>
        <v>0.1128749775689603</v>
      </c>
      <c r="O62" s="71">
        <f t="shared" si="5"/>
        <v>7.1250250075780536E-2</v>
      </c>
    </row>
    <row r="65" spans="1:15" ht="15.75" x14ac:dyDescent="0.25">
      <c r="A65" s="75">
        <v>2030</v>
      </c>
    </row>
    <row r="66" spans="1:15" ht="15.75" x14ac:dyDescent="0.25">
      <c r="A66" s="76" t="s">
        <v>66</v>
      </c>
      <c r="B66" s="67"/>
      <c r="C66" s="67"/>
      <c r="G66" s="67"/>
      <c r="H66" s="67"/>
      <c r="M66" s="67"/>
      <c r="N66" s="67"/>
      <c r="O66" s="67"/>
    </row>
    <row r="67" spans="1:15" x14ac:dyDescent="0.2">
      <c r="A67" s="77" t="s">
        <v>8</v>
      </c>
      <c r="B67" s="77" t="s">
        <v>9</v>
      </c>
      <c r="C67" s="78" t="s">
        <v>22</v>
      </c>
      <c r="D67" s="67" t="s">
        <v>86</v>
      </c>
      <c r="E67" s="67"/>
      <c r="F67" s="67"/>
      <c r="G67" s="67"/>
      <c r="H67" s="67" t="s">
        <v>86</v>
      </c>
      <c r="I67" s="67"/>
      <c r="J67" s="67"/>
      <c r="K67" s="67"/>
      <c r="L67" s="67" t="s">
        <v>86</v>
      </c>
      <c r="M67" s="67"/>
      <c r="N67" s="67"/>
      <c r="O67" s="67"/>
    </row>
    <row r="68" spans="1:15" x14ac:dyDescent="0.2">
      <c r="A68" s="79"/>
      <c r="B68" s="79"/>
      <c r="C68" s="70" t="s">
        <v>21</v>
      </c>
      <c r="D68" s="67" t="s">
        <v>73</v>
      </c>
      <c r="E68" s="67"/>
      <c r="F68" s="67"/>
      <c r="G68" s="67"/>
      <c r="H68" s="67" t="s">
        <v>74</v>
      </c>
      <c r="J68" s="67"/>
      <c r="K68" s="67"/>
      <c r="L68" s="69" t="s">
        <v>75</v>
      </c>
      <c r="N68" s="69"/>
      <c r="O68" s="67"/>
    </row>
    <row r="69" spans="1:15" x14ac:dyDescent="0.2">
      <c r="A69" s="79"/>
      <c r="B69" s="79"/>
      <c r="C69" s="70" t="s">
        <v>20</v>
      </c>
      <c r="D69" s="67"/>
      <c r="E69" s="67"/>
      <c r="F69" s="67"/>
      <c r="G69" s="67"/>
      <c r="H69" s="67"/>
      <c r="I69" s="67"/>
      <c r="J69" s="67"/>
      <c r="K69" s="67"/>
      <c r="L69" s="67"/>
      <c r="M69" s="69"/>
      <c r="N69" s="69"/>
      <c r="O69" s="67"/>
    </row>
    <row r="70" spans="1:15" x14ac:dyDescent="0.2">
      <c r="A70" s="79"/>
      <c r="B70" s="79"/>
      <c r="C70" s="70" t="s">
        <v>67</v>
      </c>
      <c r="D70" s="70" t="s">
        <v>68</v>
      </c>
      <c r="E70" s="70" t="s">
        <v>69</v>
      </c>
      <c r="F70" s="70" t="s">
        <v>70</v>
      </c>
      <c r="G70" s="70" t="s">
        <v>71</v>
      </c>
      <c r="H70" s="70" t="s">
        <v>68</v>
      </c>
      <c r="I70" s="70" t="s">
        <v>69</v>
      </c>
      <c r="J70" s="70" t="s">
        <v>70</v>
      </c>
      <c r="K70" s="70" t="s">
        <v>71</v>
      </c>
      <c r="L70" s="70" t="s">
        <v>68</v>
      </c>
      <c r="M70" s="70" t="s">
        <v>69</v>
      </c>
      <c r="N70" s="70" t="s">
        <v>70</v>
      </c>
      <c r="O70" s="70" t="s">
        <v>71</v>
      </c>
    </row>
    <row r="71" spans="1:15" x14ac:dyDescent="0.2">
      <c r="A71" s="80" t="s">
        <v>5</v>
      </c>
      <c r="B71" s="80" t="s">
        <v>83</v>
      </c>
      <c r="C71" s="81">
        <v>0</v>
      </c>
      <c r="D71" s="71">
        <v>21.921600000000002</v>
      </c>
      <c r="E71" s="71">
        <v>13.701000000000001</v>
      </c>
      <c r="F71" s="71">
        <v>9.7277100000000001</v>
      </c>
      <c r="G71" s="71">
        <v>11.439</v>
      </c>
      <c r="H71" s="71">
        <v>0.72907200000000005</v>
      </c>
      <c r="I71" s="71">
        <v>0.45567000000000002</v>
      </c>
      <c r="J71" s="71">
        <v>0.32352599999999998</v>
      </c>
      <c r="K71" s="71">
        <v>0.38046000000000002</v>
      </c>
      <c r="L71" s="71">
        <v>0.27560099999999998</v>
      </c>
      <c r="M71" s="71">
        <v>0.19087199999999999</v>
      </c>
      <c r="N71" s="71">
        <v>0.15304000000000001</v>
      </c>
      <c r="O71" s="71">
        <v>0.15032099999999998</v>
      </c>
    </row>
    <row r="72" spans="1:15" x14ac:dyDescent="0.2">
      <c r="A72" s="80"/>
      <c r="B72" s="80" t="s">
        <v>10</v>
      </c>
      <c r="C72" s="81">
        <v>0</v>
      </c>
      <c r="D72" s="71">
        <v>26.988</v>
      </c>
      <c r="E72" s="71">
        <v>16.8675</v>
      </c>
      <c r="F72" s="71">
        <v>11.975899999999999</v>
      </c>
      <c r="G72" s="71">
        <v>12.362500000000001</v>
      </c>
      <c r="H72" s="71">
        <v>1.8240799999999999</v>
      </c>
      <c r="I72" s="71">
        <v>1.14005</v>
      </c>
      <c r="J72" s="71">
        <v>0.80943500000000002</v>
      </c>
      <c r="K72" s="71">
        <v>0.83492</v>
      </c>
      <c r="L72" s="71">
        <v>2.1914899999999999</v>
      </c>
      <c r="M72" s="71">
        <v>1.22092</v>
      </c>
      <c r="N72" s="71">
        <v>0.78754900000000005</v>
      </c>
      <c r="O72" s="71">
        <v>0.70087999999999995</v>
      </c>
    </row>
    <row r="73" spans="1:15" x14ac:dyDescent="0.2">
      <c r="A73" s="80" t="s">
        <v>6</v>
      </c>
      <c r="B73" s="80" t="s">
        <v>10</v>
      </c>
      <c r="C73" s="81">
        <v>0</v>
      </c>
      <c r="D73" s="71">
        <v>21.56</v>
      </c>
      <c r="E73" s="71">
        <v>13.475</v>
      </c>
      <c r="F73" s="71">
        <v>9.6683129999999995</v>
      </c>
      <c r="G73" s="71">
        <v>8.983333</v>
      </c>
      <c r="H73" s="71">
        <v>1.504</v>
      </c>
      <c r="I73" s="71">
        <v>0.94</v>
      </c>
      <c r="J73" s="71">
        <v>0.66739999999999999</v>
      </c>
      <c r="K73" s="71">
        <v>0.63</v>
      </c>
      <c r="L73" s="71">
        <v>0.98917100000000002</v>
      </c>
      <c r="M73" s="71">
        <v>0.56777100000000003</v>
      </c>
      <c r="N73" s="71">
        <v>0.37961099999999998</v>
      </c>
      <c r="O73" s="71">
        <v>0.36179099999999997</v>
      </c>
    </row>
    <row r="74" spans="1:15" x14ac:dyDescent="0.2">
      <c r="A74" s="80" t="s">
        <v>7</v>
      </c>
      <c r="B74" s="80" t="s">
        <v>10</v>
      </c>
      <c r="C74" s="81">
        <v>5.6322162771050405E-4</v>
      </c>
      <c r="D74" s="71">
        <v>19.593631999999999</v>
      </c>
      <c r="E74" s="71">
        <v>12.24602</v>
      </c>
      <c r="F74" s="71">
        <v>8.7865190000000002</v>
      </c>
      <c r="G74" s="71">
        <v>8.0732400000000002</v>
      </c>
      <c r="H74" s="71">
        <v>1.3267040000000001</v>
      </c>
      <c r="I74" s="71">
        <v>0.82918999999999998</v>
      </c>
      <c r="J74" s="71">
        <v>0.59494400000000003</v>
      </c>
      <c r="K74" s="71">
        <v>0.54664699999999999</v>
      </c>
      <c r="L74" s="71">
        <v>0.6729710000000001</v>
      </c>
      <c r="M74" s="71">
        <v>0.39777099999999999</v>
      </c>
      <c r="N74" s="71">
        <v>0.274891</v>
      </c>
      <c r="O74" s="71">
        <v>0.331791</v>
      </c>
    </row>
    <row r="75" spans="1:15" x14ac:dyDescent="0.2">
      <c r="A75" s="80"/>
      <c r="B75" s="80" t="s">
        <v>11</v>
      </c>
      <c r="C75" s="81">
        <v>0</v>
      </c>
      <c r="D75" s="71">
        <v>19.593631999999999</v>
      </c>
      <c r="E75" s="71">
        <v>12.24602</v>
      </c>
      <c r="F75" s="71">
        <v>8.7865190000000002</v>
      </c>
      <c r="G75" s="71">
        <v>8.0732400000000002</v>
      </c>
      <c r="H75" s="71">
        <v>3.9187259999999999</v>
      </c>
      <c r="I75" s="71">
        <v>2.4492039999999999</v>
      </c>
      <c r="J75" s="71">
        <v>1.757304</v>
      </c>
      <c r="K75" s="71">
        <v>1.6146480000000001</v>
      </c>
      <c r="L75" s="71">
        <v>0.43117099999999997</v>
      </c>
      <c r="M75" s="71">
        <v>0.26777099999999998</v>
      </c>
      <c r="N75" s="71">
        <v>0.19481100000000001</v>
      </c>
      <c r="O75" s="71">
        <v>0.22179099999999999</v>
      </c>
    </row>
    <row r="76" spans="1:15" x14ac:dyDescent="0.2">
      <c r="A76" s="80"/>
      <c r="B76" s="80" t="s">
        <v>12</v>
      </c>
      <c r="C76" s="81">
        <v>0</v>
      </c>
      <c r="D76" s="71">
        <v>19.593631999999999</v>
      </c>
      <c r="E76" s="71">
        <v>12.24602</v>
      </c>
      <c r="F76" s="71">
        <v>8.7865190000000002</v>
      </c>
      <c r="G76" s="71">
        <v>8.0732400000000002</v>
      </c>
      <c r="H76" s="71">
        <v>3.9187259999999999</v>
      </c>
      <c r="I76" s="71">
        <v>2.4492039999999999</v>
      </c>
      <c r="J76" s="71">
        <v>1.757304</v>
      </c>
      <c r="K76" s="71">
        <v>1.6146480000000001</v>
      </c>
      <c r="L76" s="71">
        <v>0.161471</v>
      </c>
      <c r="M76" s="71">
        <v>0.12277100000000001</v>
      </c>
      <c r="N76" s="71">
        <v>0.105491</v>
      </c>
      <c r="O76" s="71">
        <v>8.6791000000000007E-2</v>
      </c>
    </row>
    <row r="77" spans="1:15" x14ac:dyDescent="0.2">
      <c r="A77" s="80" t="s">
        <v>0</v>
      </c>
      <c r="B77" s="80" t="s">
        <v>10</v>
      </c>
      <c r="C77" s="81">
        <v>0</v>
      </c>
      <c r="D77" s="71">
        <v>17.236816000000001</v>
      </c>
      <c r="E77" s="71">
        <v>10.773009999999999</v>
      </c>
      <c r="F77" s="71">
        <v>7.729635</v>
      </c>
      <c r="G77" s="71">
        <v>6.3292999999999999</v>
      </c>
      <c r="H77" s="71">
        <v>1.1671210000000001</v>
      </c>
      <c r="I77" s="71">
        <v>0.72945099999999996</v>
      </c>
      <c r="J77" s="71">
        <v>0.52338099999999999</v>
      </c>
      <c r="K77" s="71">
        <v>0.42856300000000003</v>
      </c>
      <c r="L77" s="71">
        <v>0.52417100000000005</v>
      </c>
      <c r="M77" s="71">
        <v>0.31777100000000003</v>
      </c>
      <c r="N77" s="71">
        <v>0.22561100000000001</v>
      </c>
      <c r="O77" s="71">
        <v>0.24179100000000001</v>
      </c>
    </row>
    <row r="78" spans="1:15" x14ac:dyDescent="0.2">
      <c r="A78" s="80"/>
      <c r="B78" s="80" t="s">
        <v>11</v>
      </c>
      <c r="C78" s="81">
        <v>0</v>
      </c>
      <c r="D78" s="71">
        <v>17.236816000000001</v>
      </c>
      <c r="E78" s="71">
        <v>10.773009999999999</v>
      </c>
      <c r="F78" s="71">
        <v>7.729635</v>
      </c>
      <c r="G78" s="71">
        <v>6.3292999999999999</v>
      </c>
      <c r="H78" s="71">
        <v>3.4473630000000002</v>
      </c>
      <c r="I78" s="71">
        <v>2.1546020000000001</v>
      </c>
      <c r="J78" s="71">
        <v>1.5459270000000001</v>
      </c>
      <c r="K78" s="71">
        <v>1.26586</v>
      </c>
      <c r="L78" s="71">
        <v>0.338171</v>
      </c>
      <c r="M78" s="71">
        <v>0.21777099999999999</v>
      </c>
      <c r="N78" s="71">
        <v>0.16401100000000002</v>
      </c>
      <c r="O78" s="71">
        <v>0.171791</v>
      </c>
    </row>
    <row r="79" spans="1:15" x14ac:dyDescent="0.2">
      <c r="A79" s="80"/>
      <c r="B79" s="80" t="s">
        <v>12</v>
      </c>
      <c r="C79" s="81">
        <v>0</v>
      </c>
      <c r="D79" s="71">
        <v>17.236816000000001</v>
      </c>
      <c r="E79" s="71">
        <v>10.773009999999999</v>
      </c>
      <c r="F79" s="71">
        <v>7.729635</v>
      </c>
      <c r="G79" s="71">
        <v>6.3292999999999999</v>
      </c>
      <c r="H79" s="71">
        <v>3.4473630000000002</v>
      </c>
      <c r="I79" s="71">
        <v>2.1546020000000001</v>
      </c>
      <c r="J79" s="71">
        <v>1.5459270000000001</v>
      </c>
      <c r="K79" s="71">
        <v>1.26586</v>
      </c>
      <c r="L79" s="71">
        <v>0.161471</v>
      </c>
      <c r="M79" s="71">
        <v>0.12277100000000001</v>
      </c>
      <c r="N79" s="71">
        <v>0.105491</v>
      </c>
      <c r="O79" s="71">
        <v>8.6791000000000007E-2</v>
      </c>
    </row>
    <row r="80" spans="1:15" x14ac:dyDescent="0.2">
      <c r="A80" s="80"/>
      <c r="B80" s="80" t="s">
        <v>13</v>
      </c>
      <c r="C80" s="81">
        <v>0</v>
      </c>
      <c r="D80" s="71">
        <v>10.342090000000001</v>
      </c>
      <c r="E80" s="71">
        <v>6.4638059999999999</v>
      </c>
      <c r="F80" s="71">
        <v>4.6377810000000004</v>
      </c>
      <c r="G80" s="71">
        <v>3.79758</v>
      </c>
      <c r="H80" s="71">
        <v>2.0684179999999999</v>
      </c>
      <c r="I80" s="71">
        <v>1.292761</v>
      </c>
      <c r="J80" s="71">
        <v>0.92755600000000005</v>
      </c>
      <c r="K80" s="71">
        <v>0.75951599999999997</v>
      </c>
      <c r="L80" s="71">
        <v>0.161471</v>
      </c>
      <c r="M80" s="71">
        <v>0.12277100000000001</v>
      </c>
      <c r="N80" s="71">
        <v>0.105491</v>
      </c>
      <c r="O80" s="71">
        <v>8.6791000000000007E-2</v>
      </c>
    </row>
    <row r="81" spans="1:15" x14ac:dyDescent="0.2">
      <c r="A81" s="80" t="s">
        <v>1</v>
      </c>
      <c r="B81" s="80" t="s">
        <v>14</v>
      </c>
      <c r="C81" s="81">
        <v>0</v>
      </c>
      <c r="D81" s="71">
        <v>15.92</v>
      </c>
      <c r="E81" s="71">
        <v>9.9499999999999993</v>
      </c>
      <c r="F81" s="71">
        <v>7.1391249999999999</v>
      </c>
      <c r="G81" s="71">
        <v>6.8</v>
      </c>
      <c r="H81" s="71">
        <v>3.1840000000000002</v>
      </c>
      <c r="I81" s="71">
        <v>1.99</v>
      </c>
      <c r="J81" s="71">
        <v>1.4278249999999999</v>
      </c>
      <c r="K81" s="71">
        <v>1.36</v>
      </c>
      <c r="L81" s="71">
        <v>0.30097099999999999</v>
      </c>
      <c r="M81" s="71">
        <v>0.197771</v>
      </c>
      <c r="N81" s="71">
        <v>0.15169099999999999</v>
      </c>
      <c r="O81" s="71">
        <v>0.15179100000000001</v>
      </c>
    </row>
    <row r="82" spans="1:15" x14ac:dyDescent="0.2">
      <c r="A82" s="80"/>
      <c r="B82" s="80" t="s">
        <v>15</v>
      </c>
      <c r="C82" s="81">
        <v>0</v>
      </c>
      <c r="D82" s="71">
        <v>12.36</v>
      </c>
      <c r="E82" s="71">
        <v>7.7249999999999996</v>
      </c>
      <c r="F82" s="71">
        <v>5.5426880000000001</v>
      </c>
      <c r="G82" s="71">
        <v>3.35</v>
      </c>
      <c r="H82" s="71">
        <v>0.43259999999999998</v>
      </c>
      <c r="I82" s="71">
        <v>0.27037499999999998</v>
      </c>
      <c r="J82" s="71">
        <v>0.193994</v>
      </c>
      <c r="K82" s="71">
        <v>0.11724999999999999</v>
      </c>
      <c r="L82" s="71">
        <v>0.24517100000000003</v>
      </c>
      <c r="M82" s="71">
        <v>0.167771</v>
      </c>
      <c r="N82" s="71">
        <v>0.133211</v>
      </c>
      <c r="O82" s="71">
        <v>0.10179099999999999</v>
      </c>
    </row>
    <row r="83" spans="1:15" x14ac:dyDescent="0.2">
      <c r="A83" s="80"/>
      <c r="B83" s="80" t="s">
        <v>18</v>
      </c>
      <c r="C83" s="81">
        <v>0</v>
      </c>
      <c r="D83" s="71">
        <v>11.935</v>
      </c>
      <c r="E83" s="71">
        <v>7.4593749999999996</v>
      </c>
      <c r="F83" s="71">
        <v>5.2961559999999999</v>
      </c>
      <c r="G83" s="71">
        <v>4.3864999999999998</v>
      </c>
      <c r="H83" s="71">
        <v>1.0741499999999999</v>
      </c>
      <c r="I83" s="71">
        <v>0.67134400000000005</v>
      </c>
      <c r="J83" s="71">
        <v>0.47665400000000002</v>
      </c>
      <c r="K83" s="71">
        <v>0.394785</v>
      </c>
      <c r="L83" s="71">
        <v>0.17577100000000001</v>
      </c>
      <c r="M83" s="71">
        <v>0.13719999999999999</v>
      </c>
      <c r="N83" s="71">
        <v>0.119978</v>
      </c>
      <c r="O83" s="71">
        <v>7.0169999999999996E-2</v>
      </c>
    </row>
    <row r="84" spans="1:15" x14ac:dyDescent="0.2">
      <c r="A84" s="80" t="s">
        <v>2</v>
      </c>
      <c r="B84" s="80" t="s">
        <v>14</v>
      </c>
      <c r="C84" s="81">
        <v>0</v>
      </c>
      <c r="D84" s="71">
        <v>9.2443460000000002</v>
      </c>
      <c r="E84" s="71">
        <v>5.7777159999999999</v>
      </c>
      <c r="F84" s="71">
        <v>4.1455109999999999</v>
      </c>
      <c r="G84" s="71">
        <v>4.567164</v>
      </c>
      <c r="H84" s="71">
        <v>1.8488690000000001</v>
      </c>
      <c r="I84" s="71">
        <v>1.155543</v>
      </c>
      <c r="J84" s="71">
        <v>0.82910200000000001</v>
      </c>
      <c r="K84" s="71">
        <v>0.91343300000000005</v>
      </c>
      <c r="L84" s="71">
        <v>0.30097099999999999</v>
      </c>
      <c r="M84" s="71">
        <v>0.197771</v>
      </c>
      <c r="N84" s="71">
        <v>0.15169099999999999</v>
      </c>
      <c r="O84" s="71">
        <v>0.15179100000000001</v>
      </c>
    </row>
    <row r="85" spans="1:15" x14ac:dyDescent="0.2">
      <c r="A85" s="80"/>
      <c r="B85" s="80" t="s">
        <v>15</v>
      </c>
      <c r="C85" s="81">
        <v>1.1264432554210081E-3</v>
      </c>
      <c r="D85" s="71">
        <v>7.1771430000000001</v>
      </c>
      <c r="E85" s="71">
        <v>4.4857139999999998</v>
      </c>
      <c r="F85" s="71">
        <v>3.2185000000000001</v>
      </c>
      <c r="G85" s="71">
        <v>2.25</v>
      </c>
      <c r="H85" s="71">
        <v>0.25119999999999998</v>
      </c>
      <c r="I85" s="71">
        <v>0.157</v>
      </c>
      <c r="J85" s="71">
        <v>0.112648</v>
      </c>
      <c r="K85" s="71">
        <v>7.8750000000000001E-2</v>
      </c>
      <c r="L85" s="71">
        <v>0.24517100000000003</v>
      </c>
      <c r="M85" s="71">
        <v>0.167771</v>
      </c>
      <c r="N85" s="71">
        <v>0.133211</v>
      </c>
      <c r="O85" s="71">
        <v>0.10179099999999999</v>
      </c>
    </row>
    <row r="86" spans="1:15" x14ac:dyDescent="0.2">
      <c r="A86" s="80" t="s">
        <v>4</v>
      </c>
      <c r="B86" s="80" t="s">
        <v>16</v>
      </c>
      <c r="C86" s="81">
        <v>0</v>
      </c>
      <c r="D86" s="71">
        <v>7.1771430000000001</v>
      </c>
      <c r="E86" s="71">
        <v>4.4857139999999998</v>
      </c>
      <c r="F86" s="71">
        <v>3.2185000000000001</v>
      </c>
      <c r="G86" s="71">
        <v>2.25</v>
      </c>
      <c r="H86" s="71">
        <v>1.4354290000000001</v>
      </c>
      <c r="I86" s="71">
        <v>0.89714300000000002</v>
      </c>
      <c r="J86" s="71">
        <v>0.64370000000000005</v>
      </c>
      <c r="K86" s="71">
        <v>0.45</v>
      </c>
      <c r="L86" s="71">
        <v>0.17529500000000001</v>
      </c>
      <c r="M86" s="71">
        <v>0.128855</v>
      </c>
      <c r="N86" s="71">
        <v>0.10811899999999999</v>
      </c>
      <c r="O86" s="71">
        <v>9.4024999999999997E-2</v>
      </c>
    </row>
    <row r="87" spans="1:15" x14ac:dyDescent="0.2">
      <c r="A87" s="80"/>
      <c r="B87" s="80" t="s">
        <v>17</v>
      </c>
      <c r="C87" s="81">
        <v>0</v>
      </c>
      <c r="D87" s="71">
        <v>3.5072000000000001</v>
      </c>
      <c r="E87" s="71">
        <v>2.1920000000000002</v>
      </c>
      <c r="F87" s="71">
        <v>1.5727599999999999</v>
      </c>
      <c r="G87" s="71">
        <v>1.461333</v>
      </c>
      <c r="H87" s="71">
        <v>0.17535999999999999</v>
      </c>
      <c r="I87" s="71">
        <v>0.1096</v>
      </c>
      <c r="J87" s="71">
        <v>7.8638E-2</v>
      </c>
      <c r="K87" s="71">
        <v>7.3066999999999993E-2</v>
      </c>
      <c r="L87" s="71">
        <v>0.161471</v>
      </c>
      <c r="M87" s="71">
        <v>0.12277100000000001</v>
      </c>
      <c r="N87" s="71">
        <v>0.105491</v>
      </c>
      <c r="O87" s="71">
        <v>8.6791000000000007E-2</v>
      </c>
    </row>
    <row r="88" spans="1:15" x14ac:dyDescent="0.2">
      <c r="A88" s="80"/>
      <c r="B88" s="80" t="s">
        <v>18</v>
      </c>
      <c r="C88" s="81">
        <v>0</v>
      </c>
      <c r="D88" s="71">
        <v>11.935</v>
      </c>
      <c r="E88" s="71">
        <v>7.4593749999999996</v>
      </c>
      <c r="F88" s="71">
        <v>5.2961559999999999</v>
      </c>
      <c r="G88" s="71">
        <v>4.3864999999999998</v>
      </c>
      <c r="H88" s="71">
        <v>1.0741499999999999</v>
      </c>
      <c r="I88" s="71">
        <v>0.67134400000000005</v>
      </c>
      <c r="J88" s="71">
        <v>0.47665400000000002</v>
      </c>
      <c r="K88" s="71">
        <v>0.394785</v>
      </c>
      <c r="L88" s="71">
        <v>0.17577100000000001</v>
      </c>
      <c r="M88" s="71">
        <v>0.13719999999999999</v>
      </c>
      <c r="N88" s="71">
        <v>0.119978</v>
      </c>
      <c r="O88" s="71">
        <v>7.0169999999999996E-2</v>
      </c>
    </row>
    <row r="89" spans="1:15" x14ac:dyDescent="0.2">
      <c r="A89" s="82" t="s">
        <v>3</v>
      </c>
      <c r="B89" s="82" t="s">
        <v>10</v>
      </c>
      <c r="C89" s="81">
        <v>0.94170656153196275</v>
      </c>
      <c r="D89" s="71">
        <v>1.111602</v>
      </c>
      <c r="E89" s="71">
        <v>0.69475200000000004</v>
      </c>
      <c r="F89" s="71">
        <v>0.49327399999999999</v>
      </c>
      <c r="G89" s="71">
        <v>0.41903899999999999</v>
      </c>
      <c r="H89" s="71">
        <v>0.38906099999999999</v>
      </c>
      <c r="I89" s="71">
        <v>0.24316299999999999</v>
      </c>
      <c r="J89" s="71">
        <v>0.17264599999999999</v>
      </c>
      <c r="K89" s="71">
        <v>0.14666299999999999</v>
      </c>
      <c r="L89" s="71">
        <v>0.10745300000000001</v>
      </c>
      <c r="M89" s="71">
        <v>0.10745300000000001</v>
      </c>
      <c r="N89" s="71">
        <v>0.10745300000000001</v>
      </c>
      <c r="O89" s="71">
        <v>5.9729999999999998E-2</v>
      </c>
    </row>
    <row r="90" spans="1:15" x14ac:dyDescent="0.2">
      <c r="A90" s="82"/>
      <c r="B90" s="82" t="s">
        <v>79</v>
      </c>
      <c r="C90" s="81">
        <v>2.8161081385525203E-2</v>
      </c>
      <c r="D90" s="71">
        <v>1.111602</v>
      </c>
      <c r="E90" s="71">
        <v>0.69475200000000004</v>
      </c>
      <c r="F90" s="71">
        <v>0.49327399999999999</v>
      </c>
      <c r="G90" s="71">
        <v>0.41903899999999999</v>
      </c>
      <c r="H90" s="71">
        <v>0.38906099999999999</v>
      </c>
      <c r="I90" s="71">
        <v>0.24316299999999999</v>
      </c>
      <c r="J90" s="71">
        <v>0.17264599999999999</v>
      </c>
      <c r="K90" s="71">
        <v>0.14666299999999999</v>
      </c>
      <c r="L90" s="71">
        <v>0.10745300000000001</v>
      </c>
      <c r="M90" s="71">
        <v>0.10745300000000001</v>
      </c>
      <c r="N90" s="71">
        <v>0.10745300000000001</v>
      </c>
      <c r="O90" s="71">
        <v>5.9729999999999998E-2</v>
      </c>
    </row>
    <row r="91" spans="1:15" x14ac:dyDescent="0.2">
      <c r="A91" s="82" t="s">
        <v>78</v>
      </c>
      <c r="B91" s="82" t="s">
        <v>84</v>
      </c>
      <c r="C91" s="81">
        <v>0</v>
      </c>
      <c r="D91" s="71">
        <v>0</v>
      </c>
      <c r="E91" s="71">
        <v>0</v>
      </c>
      <c r="F91" s="71">
        <v>0</v>
      </c>
      <c r="G91" s="71">
        <v>0</v>
      </c>
      <c r="H91" s="71">
        <v>0</v>
      </c>
      <c r="I91" s="71">
        <v>0</v>
      </c>
      <c r="J91" s="71">
        <v>0</v>
      </c>
      <c r="K91" s="71">
        <v>0</v>
      </c>
      <c r="L91" s="71">
        <v>9.2350000000000002E-2</v>
      </c>
      <c r="M91" s="71">
        <v>9.2350000000000002E-2</v>
      </c>
      <c r="N91" s="71">
        <v>9.2350000000000002E-2</v>
      </c>
      <c r="O91" s="71">
        <v>5.0619999999999998E-2</v>
      </c>
    </row>
    <row r="92" spans="1:15" x14ac:dyDescent="0.2">
      <c r="A92" s="82"/>
      <c r="B92" s="82" t="s">
        <v>85</v>
      </c>
      <c r="C92" s="81">
        <v>2.8442692199380452E-2</v>
      </c>
      <c r="D92" s="71">
        <v>0</v>
      </c>
      <c r="E92" s="71">
        <v>0</v>
      </c>
      <c r="F92" s="71">
        <v>0</v>
      </c>
      <c r="G92" s="71">
        <v>0</v>
      </c>
      <c r="H92" s="71">
        <v>0</v>
      </c>
      <c r="I92" s="71">
        <v>0</v>
      </c>
      <c r="J92" s="71">
        <v>0</v>
      </c>
      <c r="K92" s="71">
        <v>0</v>
      </c>
      <c r="L92" s="71">
        <v>9.2350000000000002E-2</v>
      </c>
      <c r="M92" s="71">
        <v>9.2350000000000002E-2</v>
      </c>
      <c r="N92" s="71">
        <v>9.2350000000000002E-2</v>
      </c>
      <c r="O92" s="71">
        <v>5.0619999999999998E-2</v>
      </c>
    </row>
    <row r="93" spans="1:15" x14ac:dyDescent="0.2">
      <c r="A93" s="72"/>
      <c r="B93" s="73" t="s">
        <v>19</v>
      </c>
      <c r="C93" s="83">
        <f>SUM(C71:C92)</f>
        <v>0.99999999999999989</v>
      </c>
      <c r="D93" s="71">
        <f>$C71*D71+$C72*D72+$C73*D73+$C74*D74+$C75*D75+$C76*D76+$C77*D77+$C78*D78+$C79*D79+$C80*D80+$C81*D81+$C82*D82+$C83*D83+$C84*D84+$C85*D85+$C86*D86+$C87*D87+$C88*D88+$C89*D89+$C90*D90+$C91*D91+$C92*D92</f>
        <v>1.0972270132357083</v>
      </c>
      <c r="E93" s="71">
        <f t="shared" ref="E93:J93" si="6">$C71*E71+$C72*E72+$C73*E73+$C74*E74+$C75*E75+$C76*E76+$C77*E77+$C78*E78+$C79*E79+$C80*E80+$C81*E81+$C82*E82+$C83*E83+$C84*E84+$C85*E85+$C86*E86+$C87*E87+$C88*E88+$C89*E89+$C90*E90+$C91*E91+$C92*E92</f>
        <v>0.68576761025063371</v>
      </c>
      <c r="F93" s="71">
        <f t="shared" si="6"/>
        <v>0.48698470684314266</v>
      </c>
      <c r="G93" s="71">
        <f t="shared" si="6"/>
        <v>0.41349388791889602</v>
      </c>
      <c r="H93" s="71">
        <f t="shared" si="6"/>
        <v>0.37836786595325256</v>
      </c>
      <c r="I93" s="71">
        <f t="shared" si="6"/>
        <v>0.23647979498732749</v>
      </c>
      <c r="J93" s="71">
        <f t="shared" si="6"/>
        <v>0.16790574598704591</v>
      </c>
      <c r="K93" s="71">
        <f>$C71*K71+$C72*K72+$C73*K73+$C74*K74+$C75*K75+$C76*K76+$C77*K77+$C78*K78+$C79*K79+$C80*K80+$C81*K81+$C82*K82+$C83*K83+$C84*K84+$C85*K85+$C86*K86+$C87*K87+$C88*K88+$C89*K89+$C90*K90+$C91*K91+$C92*K92</f>
        <v>0.14264028893269501</v>
      </c>
      <c r="L93" s="71">
        <f t="shared" ref="L93:O93" si="7">$C71*L71+$C72*L72+$C73*L73+$C74*L74+$C75*L75+$C76*L76+$C77*L77+$C78*L78+$C79*L79+$C80*L80+$C81*L81+$C82*L82+$C83*L83+$C84*L84+$C85*L85+$C86*L86+$C87*L87+$C88*L88+$C89*L89+$C90*L90+$C91*L91+$C92*L92</f>
        <v>0.10749707350042242</v>
      </c>
      <c r="M93" s="71">
        <f t="shared" si="7"/>
        <v>0.1072548882005069</v>
      </c>
      <c r="N93" s="71">
        <f t="shared" si="7"/>
        <v>0.10714674964798648</v>
      </c>
      <c r="O93" s="71">
        <f t="shared" si="7"/>
        <v>5.9671497043086441E-2</v>
      </c>
    </row>
  </sheetData>
  <sheetProtection password="8F37" sheet="1" objects="1" scenarios="1" selectLockedCells="1" selectUnlockedCells="1"/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Voorblad</vt:lpstr>
      <vt:lpstr>Rekenblad</vt:lpstr>
      <vt:lpstr>Brondata</vt:lpstr>
      <vt:lpstr>Voorblad!Afdrukbereik</vt:lpstr>
    </vt:vector>
  </TitlesOfParts>
  <Company>TNO Industie &amp; Techniek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Bussenknop</dc:title>
  <dc:creator>Hans Groot Wassink;InfoMil</dc:creator>
  <cp:lastModifiedBy>Groot Wassink, Hans (WVL)</cp:lastModifiedBy>
  <cp:lastPrinted>2009-01-28T11:24:57Z</cp:lastPrinted>
  <dcterms:created xsi:type="dcterms:W3CDTF">2008-01-07T13:16:08Z</dcterms:created>
  <dcterms:modified xsi:type="dcterms:W3CDTF">2018-04-11T13:59:16Z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1862625212</vt:i4>
  </property>
  <property fmtid="{D5CDD505-2E9C-101B-9397-08002B2CF9AE}" pid="3" name="_EmailSubject">
    <vt:lpwstr/>
  </property>
  <property fmtid="{D5CDD505-2E9C-101B-9397-08002B2CF9AE}" pid="4" name="_AuthorEmail">
    <vt:lpwstr>Grootwassink@infomil.nl</vt:lpwstr>
  </property>
  <property fmtid="{D5CDD505-2E9C-101B-9397-08002B2CF9AE}" pid="5" name="_AuthorEmailDisplayName">
    <vt:lpwstr>Groot Wassink, Hans</vt:lpwstr>
  </property>
  <property fmtid="{D5CDD505-2E9C-101B-9397-08002B2CF9AE}" pid="6" name="_ReviewingToolsShownOnce">
    <vt:lpwstr/>
  </property>
</Properties>
</file>