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G:\wvl\LO_IM\Algemeen\OpdrachtenKR\Industriële emissies\Meten Monitoring\Algemeen meten Alena\Website\"/>
    </mc:Choice>
  </mc:AlternateContent>
  <xr:revisionPtr revIDLastSave="0" documentId="8_{88BE0BC2-EC1F-4CAB-982D-D825B238451C}" xr6:coauthVersionLast="47" xr6:coauthVersionMax="47" xr10:uidLastSave="{00000000-0000-0000-0000-000000000000}"/>
  <workbookProtection workbookAlgorithmName="SHA-512" workbookHashValue="Wc+7tcrW2VSn9Wasgq8TNjpJ5tklZVBoYK3ELCQXxTwsBldIJz0h/o4vnplGiH1ccxWWMWzofvWLC5xKz+3Qbw==" workbookSaltValue="lfhUlB0xk2kLUH2Rt8tqVg==" workbookSpinCount="100000" lockStructure="1"/>
  <bookViews>
    <workbookView xWindow="-110" yWindow="-110" windowWidth="19420" windowHeight="11500" xr2:uid="{00000000-000D-0000-FFFF-FFFF00000000}"/>
  </bookViews>
  <sheets>
    <sheet name="Meetonzekerheid" sheetId="2" r:id="rId1"/>
    <sheet name="NumDif" sheetId="4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4" l="1"/>
  <c r="E25" i="2"/>
  <c r="C26" i="2"/>
  <c r="E2" i="2" l="1"/>
  <c r="E16" i="2" l="1"/>
  <c r="E22" i="2"/>
  <c r="E20" i="2"/>
  <c r="G22" i="2" l="1"/>
  <c r="E11" i="2" l="1"/>
  <c r="G12" i="2"/>
  <c r="G13" i="2" s="1"/>
  <c r="E10" i="2"/>
  <c r="AE33" i="4"/>
  <c r="AE34" i="4" s="1"/>
  <c r="AD33" i="4"/>
  <c r="AD34" i="4" s="1"/>
  <c r="AC33" i="4"/>
  <c r="AC34" i="4" s="1"/>
  <c r="AB33" i="4"/>
  <c r="AB34" i="4" s="1"/>
  <c r="AA33" i="4"/>
  <c r="AA34" i="4" s="1"/>
  <c r="Z33" i="4"/>
  <c r="Z34" i="4" s="1"/>
  <c r="Y33" i="4"/>
  <c r="Y34" i="4" s="1"/>
  <c r="X33" i="4"/>
  <c r="X34" i="4" s="1"/>
  <c r="W33" i="4"/>
  <c r="W34" i="4" s="1"/>
  <c r="V33" i="4"/>
  <c r="V34" i="4" s="1"/>
  <c r="U33" i="4"/>
  <c r="U34" i="4" s="1"/>
  <c r="T33" i="4"/>
  <c r="T34" i="4" s="1"/>
  <c r="S33" i="4"/>
  <c r="S34" i="4" s="1"/>
  <c r="R33" i="4"/>
  <c r="R34" i="4" s="1"/>
  <c r="Q33" i="4"/>
  <c r="Q34" i="4" s="1"/>
  <c r="P33" i="4"/>
  <c r="P34" i="4" s="1"/>
  <c r="O33" i="4"/>
  <c r="O34" i="4" s="1"/>
  <c r="N33" i="4"/>
  <c r="N34" i="4" s="1"/>
  <c r="M33" i="4"/>
  <c r="M34" i="4" s="1"/>
  <c r="L33" i="4"/>
  <c r="L34" i="4" s="1"/>
  <c r="K33" i="4"/>
  <c r="K34" i="4" s="1"/>
  <c r="J33" i="4"/>
  <c r="J34" i="4" s="1"/>
  <c r="AF30" i="4"/>
  <c r="AE30" i="4"/>
  <c r="AD30" i="4"/>
  <c r="AC30" i="4"/>
  <c r="AB30" i="4"/>
  <c r="AA30" i="4"/>
  <c r="Z30" i="4"/>
  <c r="Y30" i="4"/>
  <c r="X30" i="4"/>
  <c r="W30" i="4"/>
  <c r="V30" i="4"/>
  <c r="U30" i="4"/>
  <c r="T30" i="4"/>
  <c r="S30" i="4"/>
  <c r="R30" i="4"/>
  <c r="Q30" i="4"/>
  <c r="P30" i="4"/>
  <c r="O30" i="4"/>
  <c r="N30" i="4"/>
  <c r="M30" i="4"/>
  <c r="L30" i="4"/>
  <c r="K30" i="4"/>
  <c r="J30" i="4"/>
  <c r="I30" i="4"/>
  <c r="H30" i="4"/>
  <c r="G30" i="4"/>
  <c r="AF29" i="4"/>
  <c r="AE29" i="4"/>
  <c r="AD29" i="4"/>
  <c r="AC29" i="4"/>
  <c r="AB29" i="4"/>
  <c r="AA29" i="4"/>
  <c r="Z29" i="4"/>
  <c r="Y29" i="4"/>
  <c r="X29" i="4"/>
  <c r="W29" i="4"/>
  <c r="V29" i="4"/>
  <c r="U29" i="4"/>
  <c r="T29" i="4"/>
  <c r="S29" i="4"/>
  <c r="R29" i="4"/>
  <c r="Q29" i="4"/>
  <c r="P29" i="4"/>
  <c r="O29" i="4"/>
  <c r="N29" i="4"/>
  <c r="M29" i="4"/>
  <c r="L29" i="4"/>
  <c r="K29" i="4"/>
  <c r="J29" i="4"/>
  <c r="I29" i="4"/>
  <c r="H29" i="4"/>
  <c r="G29" i="4"/>
  <c r="AF28" i="4"/>
  <c r="AE28" i="4"/>
  <c r="AD28" i="4"/>
  <c r="AC28" i="4"/>
  <c r="AB28" i="4"/>
  <c r="AA28" i="4"/>
  <c r="Z28" i="4"/>
  <c r="Y28" i="4"/>
  <c r="X28" i="4"/>
  <c r="W28" i="4"/>
  <c r="V28" i="4"/>
  <c r="U28" i="4"/>
  <c r="T28" i="4"/>
  <c r="S28" i="4"/>
  <c r="R28" i="4"/>
  <c r="Q28" i="4"/>
  <c r="P28" i="4"/>
  <c r="O28" i="4"/>
  <c r="N28" i="4"/>
  <c r="M28" i="4"/>
  <c r="L28" i="4"/>
  <c r="K28" i="4"/>
  <c r="J28" i="4"/>
  <c r="I28" i="4"/>
  <c r="H28" i="4"/>
  <c r="G28" i="4"/>
  <c r="AF27" i="4"/>
  <c r="AE27" i="4"/>
  <c r="AD27" i="4"/>
  <c r="AC27" i="4"/>
  <c r="AB27" i="4"/>
  <c r="AA27" i="4"/>
  <c r="Z27" i="4"/>
  <c r="Y27" i="4"/>
  <c r="X27" i="4"/>
  <c r="W27" i="4"/>
  <c r="V27" i="4"/>
  <c r="U27" i="4"/>
  <c r="T27" i="4"/>
  <c r="S27" i="4"/>
  <c r="R27" i="4"/>
  <c r="Q27" i="4"/>
  <c r="P27" i="4"/>
  <c r="O27" i="4"/>
  <c r="N27" i="4"/>
  <c r="M27" i="4"/>
  <c r="L27" i="4"/>
  <c r="K27" i="4"/>
  <c r="J27" i="4"/>
  <c r="I27" i="4"/>
  <c r="H27" i="4"/>
  <c r="G27" i="4"/>
  <c r="AF26" i="4"/>
  <c r="AE26" i="4"/>
  <c r="AD26" i="4"/>
  <c r="AC26" i="4"/>
  <c r="AB26" i="4"/>
  <c r="AA26" i="4"/>
  <c r="Z26" i="4"/>
  <c r="Y26" i="4"/>
  <c r="X26" i="4"/>
  <c r="W26" i="4"/>
  <c r="V26" i="4"/>
  <c r="U26" i="4"/>
  <c r="T26" i="4"/>
  <c r="S26" i="4"/>
  <c r="R26" i="4"/>
  <c r="Q26" i="4"/>
  <c r="P26" i="4"/>
  <c r="O26" i="4"/>
  <c r="N26" i="4"/>
  <c r="M26" i="4"/>
  <c r="L26" i="4"/>
  <c r="K26" i="4"/>
  <c r="J26" i="4"/>
  <c r="I26" i="4"/>
  <c r="H26" i="4"/>
  <c r="G26" i="4"/>
  <c r="AF25" i="4"/>
  <c r="AE25" i="4"/>
  <c r="AD25" i="4"/>
  <c r="AC25" i="4"/>
  <c r="AB25" i="4"/>
  <c r="AA25" i="4"/>
  <c r="Z25" i="4"/>
  <c r="Y25" i="4"/>
  <c r="X25" i="4"/>
  <c r="W25" i="4"/>
  <c r="V25" i="4"/>
  <c r="U25" i="4"/>
  <c r="T25" i="4"/>
  <c r="S25" i="4"/>
  <c r="R25" i="4"/>
  <c r="Q25" i="4"/>
  <c r="P25" i="4"/>
  <c r="O25" i="4"/>
  <c r="N25" i="4"/>
  <c r="M25" i="4"/>
  <c r="L25" i="4"/>
  <c r="K25" i="4"/>
  <c r="J25" i="4"/>
  <c r="I25" i="4"/>
  <c r="H25" i="4"/>
  <c r="G25" i="4"/>
  <c r="AF24" i="4"/>
  <c r="AE24" i="4"/>
  <c r="AD24" i="4"/>
  <c r="AC24" i="4"/>
  <c r="AB24" i="4"/>
  <c r="AA24" i="4"/>
  <c r="Z24" i="4"/>
  <c r="Y24" i="4"/>
  <c r="X24" i="4"/>
  <c r="W24" i="4"/>
  <c r="V24" i="4"/>
  <c r="U24" i="4"/>
  <c r="T24" i="4"/>
  <c r="S24" i="4"/>
  <c r="R24" i="4"/>
  <c r="Q24" i="4"/>
  <c r="P24" i="4"/>
  <c r="O24" i="4"/>
  <c r="N24" i="4"/>
  <c r="M24" i="4"/>
  <c r="L24" i="4"/>
  <c r="K24" i="4"/>
  <c r="J24" i="4"/>
  <c r="I24" i="4"/>
  <c r="H24" i="4"/>
  <c r="G24" i="4"/>
  <c r="AF23" i="4"/>
  <c r="AE23" i="4"/>
  <c r="AD23" i="4"/>
  <c r="AC23" i="4"/>
  <c r="AB23" i="4"/>
  <c r="AA23" i="4"/>
  <c r="Z23" i="4"/>
  <c r="Y23" i="4"/>
  <c r="X23" i="4"/>
  <c r="W23" i="4"/>
  <c r="V23" i="4"/>
  <c r="U23" i="4"/>
  <c r="T23" i="4"/>
  <c r="S23" i="4"/>
  <c r="R23" i="4"/>
  <c r="Q23" i="4"/>
  <c r="P23" i="4"/>
  <c r="O23" i="4"/>
  <c r="N23" i="4"/>
  <c r="M23" i="4"/>
  <c r="L23" i="4"/>
  <c r="K23" i="4"/>
  <c r="J23" i="4"/>
  <c r="I23" i="4"/>
  <c r="H23" i="4"/>
  <c r="G23" i="4"/>
  <c r="AF22" i="4"/>
  <c r="AE22" i="4"/>
  <c r="AD22" i="4"/>
  <c r="AC22" i="4"/>
  <c r="AB22" i="4"/>
  <c r="AA22" i="4"/>
  <c r="Z22" i="4"/>
  <c r="Y22" i="4"/>
  <c r="X22" i="4"/>
  <c r="W22" i="4"/>
  <c r="V22" i="4"/>
  <c r="U22" i="4"/>
  <c r="T22" i="4"/>
  <c r="S22" i="4"/>
  <c r="R22" i="4"/>
  <c r="Q22" i="4"/>
  <c r="P22" i="4"/>
  <c r="O22" i="4"/>
  <c r="N22" i="4"/>
  <c r="M22" i="4"/>
  <c r="L22" i="4"/>
  <c r="K22" i="4"/>
  <c r="J22" i="4"/>
  <c r="I22" i="4"/>
  <c r="H22" i="4"/>
  <c r="G22" i="4"/>
  <c r="AF21" i="4"/>
  <c r="AE21" i="4"/>
  <c r="AD21" i="4"/>
  <c r="AC21" i="4"/>
  <c r="AB21" i="4"/>
  <c r="AA21" i="4"/>
  <c r="Z21" i="4"/>
  <c r="Y21" i="4"/>
  <c r="X21" i="4"/>
  <c r="W21" i="4"/>
  <c r="V21" i="4"/>
  <c r="U21" i="4"/>
  <c r="T21" i="4"/>
  <c r="S21" i="4"/>
  <c r="R21" i="4"/>
  <c r="Q21" i="4"/>
  <c r="P21" i="4"/>
  <c r="O21" i="4"/>
  <c r="N21" i="4"/>
  <c r="M21" i="4"/>
  <c r="L21" i="4"/>
  <c r="K21" i="4"/>
  <c r="J21" i="4"/>
  <c r="I21" i="4"/>
  <c r="H21" i="4"/>
  <c r="G21" i="4"/>
  <c r="AF20" i="4"/>
  <c r="AE20" i="4"/>
  <c r="AD20" i="4"/>
  <c r="AC20" i="4"/>
  <c r="AB20" i="4"/>
  <c r="AA20" i="4"/>
  <c r="Z20" i="4"/>
  <c r="Y20" i="4"/>
  <c r="X20" i="4"/>
  <c r="W20" i="4"/>
  <c r="V20" i="4"/>
  <c r="U20" i="4"/>
  <c r="T20" i="4"/>
  <c r="S20" i="4"/>
  <c r="R20" i="4"/>
  <c r="Q20" i="4"/>
  <c r="P20" i="4"/>
  <c r="O20" i="4"/>
  <c r="N20" i="4"/>
  <c r="M20" i="4"/>
  <c r="L20" i="4"/>
  <c r="K20" i="4"/>
  <c r="J20" i="4"/>
  <c r="I20" i="4"/>
  <c r="H20" i="4"/>
  <c r="G20" i="4"/>
  <c r="AF19" i="4"/>
  <c r="AE19" i="4"/>
  <c r="AD19" i="4"/>
  <c r="AC19" i="4"/>
  <c r="AB19" i="4"/>
  <c r="AA19" i="4"/>
  <c r="Z19" i="4"/>
  <c r="Y19" i="4"/>
  <c r="X19" i="4"/>
  <c r="W19" i="4"/>
  <c r="V19" i="4"/>
  <c r="U19" i="4"/>
  <c r="T19" i="4"/>
  <c r="S19" i="4"/>
  <c r="R19" i="4"/>
  <c r="Q19" i="4"/>
  <c r="P19" i="4"/>
  <c r="O19" i="4"/>
  <c r="N19" i="4"/>
  <c r="M19" i="4"/>
  <c r="L19" i="4"/>
  <c r="K19" i="4"/>
  <c r="J19" i="4"/>
  <c r="I19" i="4"/>
  <c r="H19" i="4"/>
  <c r="G19" i="4"/>
  <c r="AF18" i="4"/>
  <c r="AE18" i="4"/>
  <c r="AD18" i="4"/>
  <c r="AC18" i="4"/>
  <c r="AB18" i="4"/>
  <c r="AA18" i="4"/>
  <c r="Z18" i="4"/>
  <c r="Y18" i="4"/>
  <c r="X18" i="4"/>
  <c r="W18" i="4"/>
  <c r="V18" i="4"/>
  <c r="U18" i="4"/>
  <c r="T18" i="4"/>
  <c r="S18" i="4"/>
  <c r="R18" i="4"/>
  <c r="Q18" i="4"/>
  <c r="P18" i="4"/>
  <c r="O18" i="4"/>
  <c r="N18" i="4"/>
  <c r="M18" i="4"/>
  <c r="L18" i="4"/>
  <c r="K18" i="4"/>
  <c r="J18" i="4"/>
  <c r="I18" i="4"/>
  <c r="H18" i="4"/>
  <c r="G18" i="4"/>
  <c r="AF17" i="4"/>
  <c r="AE17" i="4"/>
  <c r="AD17" i="4"/>
  <c r="AC17" i="4"/>
  <c r="AB17" i="4"/>
  <c r="AA17" i="4"/>
  <c r="Z17" i="4"/>
  <c r="Y17" i="4"/>
  <c r="X17" i="4"/>
  <c r="W17" i="4"/>
  <c r="V17" i="4"/>
  <c r="U17" i="4"/>
  <c r="T17" i="4"/>
  <c r="S17" i="4"/>
  <c r="R17" i="4"/>
  <c r="Q17" i="4"/>
  <c r="P17" i="4"/>
  <c r="O17" i="4"/>
  <c r="N17" i="4"/>
  <c r="M17" i="4"/>
  <c r="L17" i="4"/>
  <c r="K17" i="4"/>
  <c r="J17" i="4"/>
  <c r="I17" i="4"/>
  <c r="H17" i="4"/>
  <c r="G17" i="4"/>
  <c r="AF16" i="4"/>
  <c r="AE16" i="4"/>
  <c r="AD16" i="4"/>
  <c r="AC16" i="4"/>
  <c r="AB16" i="4"/>
  <c r="AA16" i="4"/>
  <c r="Z16" i="4"/>
  <c r="Y16" i="4"/>
  <c r="X16" i="4"/>
  <c r="W16" i="4"/>
  <c r="V16" i="4"/>
  <c r="U16" i="4"/>
  <c r="T16" i="4"/>
  <c r="S16" i="4"/>
  <c r="R16" i="4"/>
  <c r="Q16" i="4"/>
  <c r="P16" i="4"/>
  <c r="O16" i="4"/>
  <c r="N16" i="4"/>
  <c r="M16" i="4"/>
  <c r="L16" i="4"/>
  <c r="K16" i="4"/>
  <c r="J16" i="4"/>
  <c r="I16" i="4"/>
  <c r="H16" i="4"/>
  <c r="G16" i="4"/>
  <c r="AF15" i="4"/>
  <c r="AE15" i="4"/>
  <c r="AD15" i="4"/>
  <c r="AC15" i="4"/>
  <c r="AB15" i="4"/>
  <c r="AA15" i="4"/>
  <c r="Z15" i="4"/>
  <c r="Y15" i="4"/>
  <c r="X15" i="4"/>
  <c r="W15" i="4"/>
  <c r="V15" i="4"/>
  <c r="U15" i="4"/>
  <c r="T15" i="4"/>
  <c r="S15" i="4"/>
  <c r="R15" i="4"/>
  <c r="Q15" i="4"/>
  <c r="P15" i="4"/>
  <c r="O15" i="4"/>
  <c r="N15" i="4"/>
  <c r="M15" i="4"/>
  <c r="L15" i="4"/>
  <c r="K15" i="4"/>
  <c r="J15" i="4"/>
  <c r="I15" i="4"/>
  <c r="H15" i="4"/>
  <c r="G15" i="4"/>
  <c r="AF14" i="4"/>
  <c r="AE14" i="4"/>
  <c r="AD14" i="4"/>
  <c r="AC14" i="4"/>
  <c r="AB14" i="4"/>
  <c r="AA14" i="4"/>
  <c r="Z14" i="4"/>
  <c r="Y14" i="4"/>
  <c r="X14" i="4"/>
  <c r="W14" i="4"/>
  <c r="V14" i="4"/>
  <c r="U14" i="4"/>
  <c r="T14" i="4"/>
  <c r="S14" i="4"/>
  <c r="R14" i="4"/>
  <c r="Q14" i="4"/>
  <c r="P14" i="4"/>
  <c r="O14" i="4"/>
  <c r="N14" i="4"/>
  <c r="M14" i="4"/>
  <c r="L14" i="4"/>
  <c r="K14" i="4"/>
  <c r="J14" i="4"/>
  <c r="I14" i="4"/>
  <c r="H14" i="4"/>
  <c r="G14" i="4"/>
  <c r="AF13" i="4"/>
  <c r="AE13" i="4"/>
  <c r="AD13" i="4"/>
  <c r="AC13" i="4"/>
  <c r="AB13" i="4"/>
  <c r="AA13" i="4"/>
  <c r="Z13" i="4"/>
  <c r="Y13" i="4"/>
  <c r="X13" i="4"/>
  <c r="W13" i="4"/>
  <c r="V13" i="4"/>
  <c r="U13" i="4"/>
  <c r="T13" i="4"/>
  <c r="S13" i="4"/>
  <c r="R13" i="4"/>
  <c r="Q13" i="4"/>
  <c r="P13" i="4"/>
  <c r="O13" i="4"/>
  <c r="N13" i="4"/>
  <c r="M13" i="4"/>
  <c r="L13" i="4"/>
  <c r="K13" i="4"/>
  <c r="J13" i="4"/>
  <c r="I13" i="4"/>
  <c r="H13" i="4"/>
  <c r="G13" i="4"/>
  <c r="AF12" i="4"/>
  <c r="AE12" i="4"/>
  <c r="AD12" i="4"/>
  <c r="AC12" i="4"/>
  <c r="AB12" i="4"/>
  <c r="AA12" i="4"/>
  <c r="Z12" i="4"/>
  <c r="Y12" i="4"/>
  <c r="X12" i="4"/>
  <c r="W12" i="4"/>
  <c r="V12" i="4"/>
  <c r="U12" i="4"/>
  <c r="T12" i="4"/>
  <c r="S12" i="4"/>
  <c r="R12" i="4"/>
  <c r="Q12" i="4"/>
  <c r="P12" i="4"/>
  <c r="O12" i="4"/>
  <c r="N12" i="4"/>
  <c r="M12" i="4"/>
  <c r="L12" i="4"/>
  <c r="K12" i="4"/>
  <c r="J12" i="4"/>
  <c r="I12" i="4"/>
  <c r="H12" i="4"/>
  <c r="G12" i="4"/>
  <c r="AF11" i="4"/>
  <c r="AE11" i="4"/>
  <c r="AD11" i="4"/>
  <c r="AC11" i="4"/>
  <c r="AB11" i="4"/>
  <c r="AA11" i="4"/>
  <c r="Z11" i="4"/>
  <c r="Y11" i="4"/>
  <c r="X11" i="4"/>
  <c r="W11" i="4"/>
  <c r="V11" i="4"/>
  <c r="U11" i="4"/>
  <c r="T11" i="4"/>
  <c r="S11" i="4"/>
  <c r="R11" i="4"/>
  <c r="Q11" i="4"/>
  <c r="P11" i="4"/>
  <c r="O11" i="4"/>
  <c r="N11" i="4"/>
  <c r="M11" i="4"/>
  <c r="L11" i="4"/>
  <c r="K11" i="4"/>
  <c r="J11" i="4"/>
  <c r="I11" i="4"/>
  <c r="H11" i="4"/>
  <c r="G11" i="4"/>
  <c r="AF10" i="4"/>
  <c r="AE10" i="4"/>
  <c r="AD10" i="4"/>
  <c r="AC10" i="4"/>
  <c r="AB10" i="4"/>
  <c r="AA10" i="4"/>
  <c r="Z10" i="4"/>
  <c r="Y10" i="4"/>
  <c r="X10" i="4"/>
  <c r="W10" i="4"/>
  <c r="V10" i="4"/>
  <c r="U10" i="4"/>
  <c r="T10" i="4"/>
  <c r="S10" i="4"/>
  <c r="R10" i="4"/>
  <c r="Q10" i="4"/>
  <c r="P10" i="4"/>
  <c r="O10" i="4"/>
  <c r="N10" i="4"/>
  <c r="M10" i="4"/>
  <c r="L10" i="4"/>
  <c r="K10" i="4"/>
  <c r="J10" i="4"/>
  <c r="I10" i="4"/>
  <c r="H10" i="4"/>
  <c r="G10" i="4"/>
  <c r="AF9" i="4"/>
  <c r="AE9" i="4"/>
  <c r="AD9" i="4"/>
  <c r="AC9" i="4"/>
  <c r="AB9" i="4"/>
  <c r="AA9" i="4"/>
  <c r="Z9" i="4"/>
  <c r="Y9" i="4"/>
  <c r="X9" i="4"/>
  <c r="W9" i="4"/>
  <c r="V9" i="4"/>
  <c r="U9" i="4"/>
  <c r="T9" i="4"/>
  <c r="S9" i="4"/>
  <c r="R9" i="4"/>
  <c r="Q9" i="4"/>
  <c r="P9" i="4"/>
  <c r="O9" i="4"/>
  <c r="N9" i="4"/>
  <c r="M9" i="4"/>
  <c r="L9" i="4"/>
  <c r="K9" i="4"/>
  <c r="J9" i="4"/>
  <c r="I9" i="4"/>
  <c r="H9" i="4"/>
  <c r="G9" i="4"/>
  <c r="E6" i="4"/>
  <c r="D6" i="4"/>
  <c r="G2" i="4"/>
  <c r="H2" i="4" s="1"/>
  <c r="E29" i="2"/>
  <c r="E21" i="2"/>
  <c r="C7" i="4" s="1"/>
  <c r="B31" i="4"/>
  <c r="C32" i="2"/>
  <c r="C33" i="2" s="1"/>
  <c r="C34" i="2" s="1"/>
  <c r="C35" i="2" s="1"/>
  <c r="C36" i="2" s="1"/>
  <c r="C37" i="2" s="1"/>
  <c r="C38" i="2" s="1"/>
  <c r="C39" i="2" s="1"/>
  <c r="C40" i="2" s="1"/>
  <c r="C41" i="2" s="1"/>
  <c r="C42" i="2" s="1"/>
  <c r="C43" i="2" s="1"/>
  <c r="C44" i="2" s="1"/>
  <c r="C45" i="2" s="1"/>
  <c r="C46" i="2" s="1"/>
  <c r="C47" i="2" s="1"/>
  <c r="C48" i="2" s="1"/>
  <c r="C49" i="2" s="1"/>
  <c r="C50" i="2" s="1"/>
  <c r="C51" i="2" s="1"/>
  <c r="C52" i="2" s="1"/>
  <c r="C53" i="2" s="1"/>
  <c r="C54" i="2" s="1"/>
  <c r="C55" i="2" s="1"/>
  <c r="C56" i="2" s="1"/>
  <c r="H57" i="2" s="1"/>
  <c r="E58" i="2" s="1"/>
  <c r="B32" i="2"/>
  <c r="B33" i="2" s="1"/>
  <c r="E33" i="2" s="1"/>
  <c r="H16" i="2"/>
  <c r="H20" i="2" s="1"/>
  <c r="E17" i="2"/>
  <c r="E7" i="4" s="1"/>
  <c r="E5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D31" i="4" l="1"/>
  <c r="H22" i="2"/>
  <c r="H29" i="2" s="1"/>
  <c r="H58" i="2" s="1"/>
  <c r="H3" i="4"/>
  <c r="I2" i="4"/>
  <c r="B6" i="4"/>
  <c r="E32" i="2"/>
  <c r="B34" i="2"/>
  <c r="B35" i="2" s="1"/>
  <c r="B36" i="2" s="1"/>
  <c r="G14" i="2"/>
  <c r="C8" i="4"/>
  <c r="H21" i="2"/>
  <c r="H17" i="2"/>
  <c r="D7" i="4" s="1"/>
  <c r="AF7" i="4"/>
  <c r="AF6" i="4"/>
  <c r="B37" i="2" l="1"/>
  <c r="B38" i="2" s="1"/>
  <c r="B39" i="2" s="1"/>
  <c r="B40" i="2" s="1"/>
  <c r="B41" i="2" s="1"/>
  <c r="B42" i="2" s="1"/>
  <c r="B43" i="2" s="1"/>
  <c r="B44" i="2" s="1"/>
  <c r="B45" i="2" s="1"/>
  <c r="B46" i="2" s="1"/>
  <c r="B47" i="2" s="1"/>
  <c r="B48" i="2" s="1"/>
  <c r="B49" i="2" s="1"/>
  <c r="B50" i="2" s="1"/>
  <c r="B51" i="2" s="1"/>
  <c r="B52" i="2" s="1"/>
  <c r="B53" i="2" s="1"/>
  <c r="B54" i="2" s="1"/>
  <c r="B55" i="2" s="1"/>
  <c r="B56" i="2" s="1"/>
  <c r="G57" i="2" s="1"/>
  <c r="G58" i="2" s="1"/>
  <c r="G25" i="2" s="1"/>
  <c r="E36" i="2"/>
  <c r="G3" i="4"/>
  <c r="G8" i="4" s="1"/>
  <c r="H4" i="4"/>
  <c r="H6" i="4"/>
  <c r="I3" i="4"/>
  <c r="J2" i="4"/>
  <c r="G7" i="4"/>
  <c r="E34" i="2"/>
  <c r="E35" i="2"/>
  <c r="D8" i="4"/>
  <c r="AF8" i="4"/>
  <c r="AF31" i="4" s="1"/>
  <c r="H8" i="4"/>
  <c r="C31" i="4"/>
  <c r="G30" i="2" l="1"/>
  <c r="I30" i="2" s="1"/>
  <c r="I56" i="2" s="1"/>
  <c r="H7" i="4"/>
  <c r="H31" i="4" s="1"/>
  <c r="H33" i="4" s="1"/>
  <c r="H34" i="4" s="1"/>
  <c r="G4" i="4"/>
  <c r="K2" i="4"/>
  <c r="J3" i="4"/>
  <c r="I4" i="4"/>
  <c r="I6" i="4"/>
  <c r="I7" i="4"/>
  <c r="I8" i="4" l="1"/>
  <c r="I31" i="4" s="1"/>
  <c r="I33" i="4" s="1"/>
  <c r="I34" i="4" s="1"/>
  <c r="G6" i="4"/>
  <c r="G31" i="4" s="1"/>
  <c r="G33" i="4" s="1"/>
  <c r="G34" i="4" s="1"/>
  <c r="L2" i="4"/>
  <c r="K3" i="4"/>
  <c r="J4" i="4"/>
  <c r="J7" i="4"/>
  <c r="J6" i="4"/>
  <c r="J8" i="4"/>
  <c r="C35" i="4" l="1"/>
  <c r="E31" i="4" s="1"/>
  <c r="K4" i="4"/>
  <c r="K6" i="4"/>
  <c r="K7" i="4"/>
  <c r="K8" i="4"/>
  <c r="L3" i="4"/>
  <c r="M2" i="4"/>
  <c r="E32" i="4" l="1"/>
  <c r="M3" i="4"/>
  <c r="N2" i="4"/>
  <c r="L4" i="4"/>
  <c r="L6" i="4"/>
  <c r="L7" i="4"/>
  <c r="L8" i="4"/>
  <c r="F32" i="4" l="1"/>
  <c r="G24" i="2"/>
  <c r="N3" i="4"/>
  <c r="O2" i="4"/>
  <c r="M4" i="4"/>
  <c r="M7" i="4"/>
  <c r="M6" i="4"/>
  <c r="M8" i="4"/>
  <c r="H24" i="2" l="1"/>
  <c r="H25" i="2" s="1"/>
  <c r="G26" i="2"/>
  <c r="E24" i="2" s="1"/>
  <c r="O3" i="4"/>
  <c r="P2" i="4"/>
  <c r="N4" i="4"/>
  <c r="N6" i="4"/>
  <c r="N7" i="4"/>
  <c r="N8" i="4"/>
  <c r="G27" i="2" l="1"/>
  <c r="H27" i="2" s="1"/>
  <c r="E26" i="2"/>
  <c r="Q2" i="4"/>
  <c r="P3" i="4"/>
  <c r="O4" i="4"/>
  <c r="O7" i="4"/>
  <c r="O6" i="4"/>
  <c r="O8" i="4"/>
  <c r="P4" i="4" l="1"/>
  <c r="P7" i="4"/>
  <c r="P6" i="4"/>
  <c r="P8" i="4"/>
  <c r="Q3" i="4"/>
  <c r="R2" i="4"/>
  <c r="S2" i="4" l="1"/>
  <c r="R3" i="4"/>
  <c r="Q4" i="4"/>
  <c r="Q6" i="4"/>
  <c r="Q7" i="4"/>
  <c r="Q8" i="4"/>
  <c r="R4" i="4" l="1"/>
  <c r="R6" i="4"/>
  <c r="R7" i="4"/>
  <c r="R8" i="4"/>
  <c r="S3" i="4"/>
  <c r="T2" i="4"/>
  <c r="T3" i="4" l="1"/>
  <c r="U2" i="4"/>
  <c r="S4" i="4"/>
  <c r="S7" i="4"/>
  <c r="S6" i="4"/>
  <c r="S8" i="4"/>
  <c r="U3" i="4" l="1"/>
  <c r="V2" i="4"/>
  <c r="T4" i="4"/>
  <c r="T7" i="4"/>
  <c r="T6" i="4"/>
  <c r="T8" i="4"/>
  <c r="U4" i="4" l="1"/>
  <c r="U7" i="4"/>
  <c r="U6" i="4"/>
  <c r="U8" i="4"/>
  <c r="V3" i="4"/>
  <c r="W2" i="4"/>
  <c r="X2" i="4" l="1"/>
  <c r="W3" i="4"/>
  <c r="V4" i="4"/>
  <c r="V7" i="4"/>
  <c r="V6" i="4"/>
  <c r="V8" i="4"/>
  <c r="W4" i="4" l="1"/>
  <c r="W7" i="4"/>
  <c r="W8" i="4"/>
  <c r="W6" i="4"/>
  <c r="X3" i="4"/>
  <c r="Y2" i="4"/>
  <c r="X4" i="4" l="1"/>
  <c r="X7" i="4"/>
  <c r="X8" i="4"/>
  <c r="X6" i="4"/>
  <c r="Y3" i="4"/>
  <c r="Z2" i="4"/>
  <c r="AA2" i="4" l="1"/>
  <c r="Z3" i="4"/>
  <c r="Y4" i="4"/>
  <c r="Y6" i="4"/>
  <c r="Y7" i="4"/>
  <c r="Y8" i="4"/>
  <c r="Z4" i="4" l="1"/>
  <c r="Z7" i="4"/>
  <c r="Z6" i="4"/>
  <c r="Z8" i="4"/>
  <c r="AB2" i="4"/>
  <c r="AA3" i="4"/>
  <c r="AA4" i="4" l="1"/>
  <c r="AA7" i="4"/>
  <c r="AA6" i="4"/>
  <c r="AA8" i="4"/>
  <c r="AC2" i="4"/>
  <c r="AB3" i="4"/>
  <c r="AB4" i="4" l="1"/>
  <c r="AB6" i="4"/>
  <c r="AB7" i="4"/>
  <c r="AB8" i="4"/>
  <c r="AC3" i="4"/>
  <c r="AD2" i="4"/>
  <c r="AD3" i="4" l="1"/>
  <c r="AE2" i="4"/>
  <c r="AE3" i="4" s="1"/>
  <c r="AC4" i="4"/>
  <c r="AC6" i="4"/>
  <c r="AC7" i="4"/>
  <c r="AC8" i="4"/>
  <c r="AE4" i="4" l="1"/>
  <c r="AE7" i="4"/>
  <c r="AE6" i="4"/>
  <c r="AE8" i="4"/>
  <c r="AD4" i="4"/>
  <c r="AD7" i="4"/>
  <c r="AD6" i="4"/>
  <c r="AD8" i="4"/>
  <c r="H26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burgers</author>
  </authors>
  <commentList>
    <comment ref="C31" authorId="0" shapeId="0" xr:uid="{00000000-0006-0000-0100-000001000000}">
      <text>
        <r>
          <rPr>
            <sz val="8"/>
            <color indexed="81"/>
            <rFont val="Tahoma"/>
            <family val="2"/>
          </rPr>
          <t>Voer hier de formule in</t>
        </r>
      </text>
    </comment>
  </commentList>
</comments>
</file>

<file path=xl/sharedStrings.xml><?xml version="1.0" encoding="utf-8"?>
<sst xmlns="http://schemas.openxmlformats.org/spreadsheetml/2006/main" count="70" uniqueCount="65">
  <si>
    <t>Parameter</t>
  </si>
  <si>
    <t>parameter</t>
  </si>
  <si>
    <t>delta</t>
  </si>
  <si>
    <t>regelnummer</t>
  </si>
  <si>
    <t>kolom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</si>
  <si>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</si>
  <si>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</si>
  <si>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</si>
  <si>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</si>
  <si>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</si>
  <si>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</si>
  <si>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</si>
  <si>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</si>
  <si>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</si>
  <si>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</si>
  <si>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</si>
  <si>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</si>
  <si>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</si>
  <si>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</si>
  <si>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U</t>
  </si>
  <si>
    <t>V</t>
  </si>
  <si>
    <t>W</t>
  </si>
  <si>
    <t>X</t>
  </si>
  <si>
    <t>Y</t>
  </si>
  <si>
    <t>Z</t>
  </si>
  <si>
    <t>AA</t>
  </si>
  <si>
    <t>AB</t>
  </si>
  <si>
    <t>AC</t>
  </si>
  <si>
    <t>AD</t>
  </si>
  <si>
    <t>AE</t>
  </si>
  <si>
    <r>
      <t>som(delta</t>
    </r>
    <r>
      <rPr>
        <vertAlign val="superscript"/>
        <sz val="10"/>
        <rFont val="Times New Roman"/>
        <family val="1"/>
      </rPr>
      <t>2</t>
    </r>
    <r>
      <rPr>
        <sz val="10"/>
        <rFont val="Times New Roman"/>
        <family val="1"/>
      </rPr>
      <t>)</t>
    </r>
  </si>
  <si>
    <r>
      <t>delta</t>
    </r>
    <r>
      <rPr>
        <vertAlign val="superscript"/>
        <sz val="10"/>
        <rFont val="Times New Roman"/>
        <family val="1"/>
      </rPr>
      <t>2</t>
    </r>
  </si>
  <si>
    <t>Value</t>
  </si>
  <si>
    <t>Unit</t>
  </si>
  <si>
    <t>95% CI</t>
  </si>
  <si>
    <t>Relative?</t>
  </si>
  <si>
    <t>Emissie-eis</t>
  </si>
  <si>
    <t>mg/Nm3</t>
  </si>
  <si>
    <t>Component</t>
  </si>
  <si>
    <t>Referentie zuurstofconcentratie</t>
  </si>
  <si>
    <t>vol%</t>
  </si>
  <si>
    <t>no</t>
  </si>
  <si>
    <t>Gemeten O2</t>
  </si>
  <si>
    <t>Referentie O2</t>
  </si>
  <si>
    <t>Aantal traversepunten</t>
  </si>
  <si>
    <t>Emissiegrenswaarde</t>
  </si>
  <si>
    <t>Traverse</t>
  </si>
  <si>
    <t>Referentie</t>
  </si>
  <si>
    <t>Meetpunt</t>
  </si>
  <si>
    <t>Standaard deviatie</t>
  </si>
  <si>
    <t>Meetonzekerheid</t>
  </si>
  <si>
    <t>Resultaten emissiemeting</t>
  </si>
  <si>
    <t>==&gt; F-factor</t>
  </si>
  <si>
    <t>Gegevens meetpunt</t>
  </si>
  <si>
    <t>PKL-waarde</t>
  </si>
  <si>
    <t>Dwarsdoorsnede van het rookgaskanaal</t>
  </si>
  <si>
    <t>Rond</t>
  </si>
  <si>
    <t>Minimaal aantal assen volgens NEN-EN 15259</t>
  </si>
  <si>
    <t>m</t>
  </si>
  <si>
    <t>Oppervlakte</t>
  </si>
  <si>
    <t>Rechthoekig</t>
  </si>
  <si>
    <t>Minimaal aantal traversepunten per as volgens NEN-EN 15259</t>
  </si>
  <si>
    <r>
      <t>m</t>
    </r>
    <r>
      <rPr>
        <sz val="10"/>
        <rFont val="Verdana"/>
        <family val="2"/>
      </rPr>
      <t>²</t>
    </r>
  </si>
  <si>
    <t>Resultaten profielmeting (uit het verleden) voor bepalen meetonzekerheid tgv inhomogeniteit</t>
  </si>
  <si>
    <t>Onzekerheid meetmethode volgens NEN-EN-ISO 14956 excl inhomogeniteit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</si>
</sst>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"/>
  </numFmts>
  <fonts count="13" x14ac:knownFonts="1">
    <font>
      <sz val="10"/>
      <name val="Times New Roman"/>
    </font>
    <font>
      <sz val="10"/>
      <name val="Times New Roman"/>
      <family val="1"/>
    </font>
    <font>
      <vertAlign val="superscript"/>
      <sz val="10"/>
      <name val="Times New Roman"/>
      <family val="1"/>
    </font>
    <font>
      <sz val="10"/>
      <name val="Times New Roman"/>
      <family val="1"/>
    </font>
    <font>
      <sz val="8"/>
      <color indexed="81"/>
      <name val="Tahoma"/>
      <family val="2"/>
    </font>
    <font>
      <sz val="10"/>
      <name val="Times New Roman"/>
      <family val="1"/>
    </font>
    <font>
      <b/>
      <sz val="10"/>
      <name val="Times New Roman"/>
      <family val="1"/>
    </font>
    <font>
      <sz val="10"/>
      <color theme="0"/>
      <name val="Times New Roman"/>
      <family val="1"/>
    </font>
    <font>
      <sz val="10"/>
      <color rgb="FFFF0000"/>
      <name val="Times New Roman"/>
      <family val="1"/>
    </font>
    <font>
      <sz val="10"/>
      <name val="Times New Roman"/>
      <family val="1"/>
    </font>
    <font>
      <b/>
      <sz val="10"/>
      <color theme="0"/>
      <name val="Times New Roman"/>
      <family val="1"/>
    </font>
    <font>
      <sz val="10"/>
      <name val="Verdana"/>
      <family val="2"/>
    </font>
    <font>
      <b/>
      <sz val="1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22"/>
        <bgColor indexed="64"/>
      </patternFill>
    </fill>
  </fills>
  <borders count="5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3">
    <xf numFmtId="0" fontId="0" fillId="0" borderId="0" xfId="0"/>
    <xf numFmtId="0" fontId="0" fillId="0" borderId="0" xfId="0" applyAlignment="1">
      <alignment horizontal="right"/>
    </xf>
    <xf numFmtId="0" fontId="0" fillId="2" borderId="0" xfId="0" applyFill="1"/>
    <xf numFmtId="0" fontId="0" fillId="3" borderId="0" xfId="0" applyFill="1" applyAlignment="1" applyProtection="1">
      <alignment horizontal="right"/>
      <protection locked="0"/>
    </xf>
    <xf numFmtId="0" fontId="0" fillId="2" borderId="1" xfId="0" applyFill="1" applyBorder="1"/>
    <xf numFmtId="0" fontId="6" fillId="4" borderId="2" xfId="0" applyFont="1" applyFill="1" applyBorder="1"/>
    <xf numFmtId="0" fontId="6" fillId="4" borderId="3" xfId="0" applyFont="1" applyFill="1" applyBorder="1" applyAlignment="1">
      <alignment horizontal="right"/>
    </xf>
    <xf numFmtId="0" fontId="6" fillId="4" borderId="3" xfId="0" applyFont="1" applyFill="1" applyBorder="1"/>
    <xf numFmtId="0" fontId="6" fillId="4" borderId="4" xfId="0" applyFont="1" applyFill="1" applyBorder="1"/>
    <xf numFmtId="0" fontId="0" fillId="2" borderId="5" xfId="0" applyFill="1" applyBorder="1"/>
    <xf numFmtId="0" fontId="0" fillId="2" borderId="6" xfId="0" applyFill="1" applyBorder="1"/>
    <xf numFmtId="0" fontId="0" fillId="2" borderId="7" xfId="0" applyFill="1" applyBorder="1"/>
    <xf numFmtId="0" fontId="3" fillId="2" borderId="8" xfId="0" applyFont="1" applyFill="1" applyBorder="1" applyAlignment="1">
      <alignment horizontal="left"/>
    </xf>
    <xf numFmtId="0" fontId="0" fillId="2" borderId="9" xfId="0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left"/>
    </xf>
    <xf numFmtId="0" fontId="0" fillId="2" borderId="11" xfId="0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0" fillId="2" borderId="10" xfId="0" applyFill="1" applyBorder="1" applyAlignment="1">
      <alignment horizontal="left"/>
    </xf>
    <xf numFmtId="0" fontId="0" fillId="2" borderId="12" xfId="0" applyFill="1" applyBorder="1" applyAlignment="1">
      <alignment horizontal="left"/>
    </xf>
    <xf numFmtId="0" fontId="0" fillId="2" borderId="13" xfId="0" applyFill="1" applyBorder="1" applyAlignment="1">
      <alignment horizontal="center"/>
    </xf>
    <xf numFmtId="0" fontId="3" fillId="2" borderId="14" xfId="0" applyFont="1" applyFill="1" applyBorder="1" applyAlignment="1">
      <alignment horizontal="left"/>
    </xf>
    <xf numFmtId="1" fontId="3" fillId="2" borderId="15" xfId="0" applyNumberFormat="1" applyFont="1" applyFill="1" applyBorder="1" applyAlignment="1">
      <alignment horizontal="center"/>
    </xf>
    <xf numFmtId="0" fontId="3" fillId="2" borderId="15" xfId="0" applyFont="1" applyFill="1" applyBorder="1"/>
    <xf numFmtId="9" fontId="5" fillId="2" borderId="16" xfId="1" applyFont="1" applyFill="1" applyBorder="1" applyAlignment="1" applyProtection="1">
      <alignment horizontal="center"/>
    </xf>
    <xf numFmtId="0" fontId="3" fillId="3" borderId="0" xfId="0" applyFont="1" applyFill="1" applyAlignment="1" applyProtection="1">
      <alignment horizontal="right"/>
      <protection locked="0"/>
    </xf>
    <xf numFmtId="0" fontId="3" fillId="2" borderId="17" xfId="0" applyFont="1" applyFill="1" applyBorder="1" applyAlignment="1">
      <alignment horizontal="center"/>
    </xf>
    <xf numFmtId="0" fontId="3" fillId="2" borderId="18" xfId="0" applyFont="1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0" fillId="2" borderId="20" xfId="0" applyFill="1" applyBorder="1" applyAlignment="1">
      <alignment horizontal="center"/>
    </xf>
    <xf numFmtId="0" fontId="0" fillId="2" borderId="21" xfId="0" applyFill="1" applyBorder="1"/>
    <xf numFmtId="0" fontId="0" fillId="2" borderId="22" xfId="0" applyFill="1" applyBorder="1"/>
    <xf numFmtId="0" fontId="0" fillId="2" borderId="23" xfId="0" applyFill="1" applyBorder="1"/>
    <xf numFmtId="0" fontId="0" fillId="2" borderId="24" xfId="0" applyFill="1" applyBorder="1"/>
    <xf numFmtId="0" fontId="0" fillId="2" borderId="25" xfId="0" applyFill="1" applyBorder="1"/>
    <xf numFmtId="0" fontId="0" fillId="2" borderId="26" xfId="0" applyFill="1" applyBorder="1"/>
    <xf numFmtId="0" fontId="0" fillId="2" borderId="27" xfId="0" applyFill="1" applyBorder="1"/>
    <xf numFmtId="0" fontId="0" fillId="2" borderId="28" xfId="0" applyFill="1" applyBorder="1"/>
    <xf numFmtId="0" fontId="7" fillId="2" borderId="0" xfId="0" applyFont="1" applyFill="1"/>
    <xf numFmtId="0" fontId="0" fillId="2" borderId="29" xfId="0" applyFill="1" applyBorder="1"/>
    <xf numFmtId="0" fontId="3" fillId="2" borderId="30" xfId="0" applyFont="1" applyFill="1" applyBorder="1" applyAlignment="1">
      <alignment horizontal="center"/>
    </xf>
    <xf numFmtId="0" fontId="3" fillId="2" borderId="31" xfId="0" applyFont="1" applyFill="1" applyBorder="1" applyAlignment="1">
      <alignment horizontal="center"/>
    </xf>
    <xf numFmtId="0" fontId="0" fillId="2" borderId="30" xfId="0" applyFill="1" applyBorder="1"/>
    <xf numFmtId="0" fontId="0" fillId="2" borderId="32" xfId="0" applyFill="1" applyBorder="1"/>
    <xf numFmtId="0" fontId="0" fillId="2" borderId="33" xfId="0" applyFill="1" applyBorder="1"/>
    <xf numFmtId="0" fontId="0" fillId="2" borderId="8" xfId="0" applyFill="1" applyBorder="1"/>
    <xf numFmtId="0" fontId="0" fillId="2" borderId="9" xfId="0" applyFill="1" applyBorder="1"/>
    <xf numFmtId="0" fontId="0" fillId="2" borderId="34" xfId="0" applyFill="1" applyBorder="1"/>
    <xf numFmtId="0" fontId="0" fillId="2" borderId="35" xfId="0" applyFill="1" applyBorder="1"/>
    <xf numFmtId="0" fontId="0" fillId="2" borderId="10" xfId="0" applyFill="1" applyBorder="1"/>
    <xf numFmtId="0" fontId="0" fillId="2" borderId="11" xfId="0" applyFill="1" applyBorder="1"/>
    <xf numFmtId="0" fontId="0" fillId="2" borderId="36" xfId="0" applyFill="1" applyBorder="1"/>
    <xf numFmtId="0" fontId="0" fillId="2" borderId="37" xfId="0" applyFill="1" applyBorder="1"/>
    <xf numFmtId="0" fontId="0" fillId="2" borderId="12" xfId="0" applyFill="1" applyBorder="1"/>
    <xf numFmtId="0" fontId="0" fillId="2" borderId="13" xfId="0" applyFill="1" applyBorder="1"/>
    <xf numFmtId="0" fontId="0" fillId="2" borderId="38" xfId="0" applyFill="1" applyBorder="1"/>
    <xf numFmtId="0" fontId="0" fillId="2" borderId="39" xfId="0" applyFill="1" applyBorder="1"/>
    <xf numFmtId="2" fontId="0" fillId="2" borderId="14" xfId="0" applyNumberFormat="1" applyFill="1" applyBorder="1"/>
    <xf numFmtId="2" fontId="0" fillId="2" borderId="15" xfId="0" applyNumberFormat="1" applyFill="1" applyBorder="1"/>
    <xf numFmtId="2" fontId="0" fillId="2" borderId="40" xfId="0" applyNumberFormat="1" applyFill="1" applyBorder="1"/>
    <xf numFmtId="1" fontId="0" fillId="2" borderId="41" xfId="0" applyNumberFormat="1" applyFill="1" applyBorder="1"/>
    <xf numFmtId="1" fontId="0" fillId="2" borderId="15" xfId="0" applyNumberFormat="1" applyFill="1" applyBorder="1"/>
    <xf numFmtId="0" fontId="0" fillId="2" borderId="15" xfId="0" applyFill="1" applyBorder="1"/>
    <xf numFmtId="0" fontId="0" fillId="2" borderId="40" xfId="0" applyFill="1" applyBorder="1"/>
    <xf numFmtId="165" fontId="0" fillId="2" borderId="19" xfId="0" applyNumberFormat="1" applyFill="1" applyBorder="1" applyAlignment="1">
      <alignment horizontal="center"/>
    </xf>
    <xf numFmtId="0" fontId="0" fillId="2" borderId="42" xfId="0" applyFill="1" applyBorder="1" applyAlignment="1">
      <alignment horizontal="center"/>
    </xf>
    <xf numFmtId="1" fontId="0" fillId="2" borderId="12" xfId="0" applyNumberFormat="1" applyFill="1" applyBorder="1"/>
    <xf numFmtId="1" fontId="0" fillId="2" borderId="13" xfId="0" applyNumberFormat="1" applyFill="1" applyBorder="1"/>
    <xf numFmtId="1" fontId="0" fillId="2" borderId="38" xfId="0" applyNumberFormat="1" applyFill="1" applyBorder="1"/>
    <xf numFmtId="1" fontId="0" fillId="2" borderId="39" xfId="0" applyNumberFormat="1" applyFill="1" applyBorder="1"/>
    <xf numFmtId="0" fontId="0" fillId="2" borderId="14" xfId="0" applyFill="1" applyBorder="1"/>
    <xf numFmtId="0" fontId="0" fillId="2" borderId="16" xfId="0" applyFill="1" applyBorder="1"/>
    <xf numFmtId="1" fontId="0" fillId="2" borderId="14" xfId="0" applyNumberFormat="1" applyFill="1" applyBorder="1"/>
    <xf numFmtId="1" fontId="0" fillId="2" borderId="40" xfId="0" applyNumberFormat="1" applyFill="1" applyBorder="1"/>
    <xf numFmtId="0" fontId="0" fillId="2" borderId="18" xfId="0" applyFill="1" applyBorder="1"/>
    <xf numFmtId="1" fontId="0" fillId="2" borderId="10" xfId="0" applyNumberFormat="1" applyFill="1" applyBorder="1"/>
    <xf numFmtId="1" fontId="0" fillId="2" borderId="11" xfId="0" applyNumberFormat="1" applyFill="1" applyBorder="1"/>
    <xf numFmtId="1" fontId="0" fillId="2" borderId="36" xfId="0" applyNumberFormat="1" applyFill="1" applyBorder="1"/>
    <xf numFmtId="1" fontId="0" fillId="2" borderId="37" xfId="0" applyNumberFormat="1" applyFill="1" applyBorder="1"/>
    <xf numFmtId="0" fontId="0" fillId="2" borderId="19" xfId="0" applyFill="1" applyBorder="1"/>
    <xf numFmtId="2" fontId="0" fillId="2" borderId="0" xfId="0" applyNumberFormat="1" applyFill="1" applyAlignment="1">
      <alignment horizontal="right"/>
    </xf>
    <xf numFmtId="2" fontId="0" fillId="2" borderId="1" xfId="0" applyNumberFormat="1" applyFill="1" applyBorder="1" applyAlignment="1">
      <alignment horizontal="right"/>
    </xf>
    <xf numFmtId="0" fontId="0" fillId="2" borderId="0" xfId="0" applyFill="1" applyAlignment="1">
      <alignment horizontal="right"/>
    </xf>
    <xf numFmtId="0" fontId="3" fillId="2" borderId="1" xfId="0" quotePrefix="1" applyFont="1" applyFill="1" applyBorder="1" applyAlignment="1">
      <alignment horizontal="right"/>
    </xf>
    <xf numFmtId="2" fontId="0" fillId="2" borderId="43" xfId="0" applyNumberFormat="1" applyFill="1" applyBorder="1" applyAlignment="1">
      <alignment horizontal="left"/>
    </xf>
    <xf numFmtId="165" fontId="0" fillId="2" borderId="0" xfId="0" applyNumberFormat="1" applyFill="1" applyAlignment="1">
      <alignment horizontal="right"/>
    </xf>
    <xf numFmtId="0" fontId="6" fillId="4" borderId="5" xfId="0" applyFont="1" applyFill="1" applyBorder="1"/>
    <xf numFmtId="0" fontId="6" fillId="4" borderId="0" xfId="0" applyFont="1" applyFill="1" applyAlignment="1">
      <alignment horizontal="right"/>
    </xf>
    <xf numFmtId="0" fontId="6" fillId="4" borderId="0" xfId="0" applyFont="1" applyFill="1"/>
    <xf numFmtId="0" fontId="6" fillId="4" borderId="6" xfId="0" applyFont="1" applyFill="1" applyBorder="1"/>
    <xf numFmtId="0" fontId="0" fillId="2" borderId="44" xfId="0" applyFill="1" applyBorder="1"/>
    <xf numFmtId="0" fontId="0" fillId="3" borderId="45" xfId="0" applyFill="1" applyBorder="1" applyAlignment="1" applyProtection="1">
      <alignment horizontal="right"/>
      <protection locked="0"/>
    </xf>
    <xf numFmtId="0" fontId="0" fillId="2" borderId="45" xfId="0" applyFill="1" applyBorder="1"/>
    <xf numFmtId="0" fontId="0" fillId="2" borderId="46" xfId="0" applyFill="1" applyBorder="1"/>
    <xf numFmtId="0" fontId="0" fillId="4" borderId="0" xfId="0" applyFill="1" applyAlignment="1">
      <alignment horizontal="right"/>
    </xf>
    <xf numFmtId="0" fontId="0" fillId="4" borderId="0" xfId="0" applyFill="1"/>
    <xf numFmtId="0" fontId="0" fillId="4" borderId="6" xfId="0" applyFill="1" applyBorder="1"/>
    <xf numFmtId="0" fontId="8" fillId="2" borderId="44" xfId="0" applyFont="1" applyFill="1" applyBorder="1"/>
    <xf numFmtId="0" fontId="8" fillId="2" borderId="45" xfId="0" applyFont="1" applyFill="1" applyBorder="1"/>
    <xf numFmtId="0" fontId="8" fillId="2" borderId="46" xfId="0" applyFont="1" applyFill="1" applyBorder="1"/>
    <xf numFmtId="0" fontId="3" fillId="2" borderId="5" xfId="0" applyFont="1" applyFill="1" applyBorder="1"/>
    <xf numFmtId="0" fontId="3" fillId="2" borderId="0" xfId="0" applyFont="1" applyFill="1"/>
    <xf numFmtId="9" fontId="9" fillId="2" borderId="0" xfId="1" applyFont="1" applyFill="1"/>
    <xf numFmtId="164" fontId="8" fillId="2" borderId="45" xfId="1" applyNumberFormat="1" applyFont="1" applyFill="1" applyBorder="1" applyAlignment="1">
      <alignment horizontal="right"/>
    </xf>
    <xf numFmtId="0" fontId="6" fillId="2" borderId="0" xfId="0" applyFont="1" applyFill="1"/>
    <xf numFmtId="0" fontId="6" fillId="2" borderId="6" xfId="0" applyFont="1" applyFill="1" applyBorder="1"/>
    <xf numFmtId="0" fontId="10" fillId="2" borderId="0" xfId="0" applyFont="1" applyFill="1"/>
    <xf numFmtId="0" fontId="10" fillId="2" borderId="0" xfId="0" applyFont="1" applyFill="1" applyAlignment="1">
      <alignment horizontal="right"/>
    </xf>
    <xf numFmtId="0" fontId="3" fillId="3" borderId="0" xfId="0" applyFont="1" applyFill="1" applyAlignment="1">
      <alignment horizontal="right"/>
    </xf>
    <xf numFmtId="2" fontId="3" fillId="2" borderId="0" xfId="0" applyNumberFormat="1" applyFont="1" applyFill="1" applyAlignment="1">
      <alignment horizontal="right"/>
    </xf>
    <xf numFmtId="0" fontId="3" fillId="2" borderId="0" xfId="0" applyFont="1" applyFill="1" applyAlignment="1">
      <alignment horizontal="right"/>
    </xf>
    <xf numFmtId="0" fontId="8" fillId="2" borderId="5" xfId="0" applyFont="1" applyFill="1" applyBorder="1"/>
    <xf numFmtId="0" fontId="8" fillId="2" borderId="0" xfId="0" applyFont="1" applyFill="1"/>
    <xf numFmtId="165" fontId="8" fillId="2" borderId="0" xfId="0" applyNumberFormat="1" applyFont="1" applyFill="1" applyAlignment="1">
      <alignment horizontal="right"/>
    </xf>
    <xf numFmtId="0" fontId="8" fillId="2" borderId="6" xfId="0" applyFont="1" applyFill="1" applyBorder="1"/>
    <xf numFmtId="0" fontId="0" fillId="3" borderId="0" xfId="0" applyFill="1" applyProtection="1">
      <protection locked="0"/>
    </xf>
    <xf numFmtId="165" fontId="0" fillId="2" borderId="45" xfId="0" applyNumberFormat="1" applyFill="1" applyBorder="1" applyProtection="1">
      <protection locked="0"/>
    </xf>
    <xf numFmtId="0" fontId="3" fillId="2" borderId="44" xfId="0" applyFont="1" applyFill="1" applyBorder="1"/>
    <xf numFmtId="0" fontId="3" fillId="2" borderId="45" xfId="0" applyFont="1" applyFill="1" applyBorder="1" applyAlignment="1">
      <alignment horizontal="right"/>
    </xf>
    <xf numFmtId="0" fontId="3" fillId="2" borderId="45" xfId="0" applyFont="1" applyFill="1" applyBorder="1"/>
    <xf numFmtId="0" fontId="3" fillId="2" borderId="0" xfId="0" applyFont="1" applyFill="1" applyAlignment="1" applyProtection="1">
      <alignment horizontal="right"/>
      <protection locked="0"/>
    </xf>
    <xf numFmtId="9" fontId="0" fillId="2" borderId="0" xfId="1" applyFont="1" applyFill="1"/>
    <xf numFmtId="0" fontId="0" fillId="5" borderId="0" xfId="0" applyFill="1" applyAlignment="1">
      <alignment horizontal="center" vertical="center"/>
    </xf>
    <xf numFmtId="0" fontId="0" fillId="5" borderId="0" xfId="0" applyFill="1"/>
    <xf numFmtId="0" fontId="0" fillId="5" borderId="0" xfId="0" applyFill="1" applyAlignment="1">
      <alignment horizontal="right"/>
    </xf>
    <xf numFmtId="0" fontId="3" fillId="5" borderId="0" xfId="0" applyFont="1" applyFill="1" applyAlignment="1">
      <alignment horizontal="right"/>
    </xf>
    <xf numFmtId="9" fontId="9" fillId="5" borderId="0" xfId="1" applyFont="1" applyFill="1"/>
    <xf numFmtId="14" fontId="0" fillId="2" borderId="0" xfId="0" applyNumberFormat="1" applyFill="1"/>
    <xf numFmtId="0" fontId="12" fillId="6" borderId="3" xfId="0" applyFont="1" applyFill="1" applyBorder="1" applyAlignment="1">
      <alignment vertical="center" wrapText="1"/>
    </xf>
    <xf numFmtId="0" fontId="12" fillId="6" borderId="4" xfId="0" applyFont="1" applyFill="1" applyBorder="1" applyAlignment="1">
      <alignment vertical="center" wrapText="1"/>
    </xf>
    <xf numFmtId="0" fontId="1" fillId="2" borderId="5" xfId="0" applyFont="1" applyFill="1" applyBorder="1"/>
    <xf numFmtId="0" fontId="0" fillId="2" borderId="6" xfId="0" applyFill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43" xfId="0" applyBorder="1" applyAlignment="1">
      <alignment vertical="center" wrapText="1"/>
    </xf>
    <xf numFmtId="0" fontId="12" fillId="6" borderId="47" xfId="0" applyFont="1" applyFill="1" applyBorder="1" applyAlignment="1">
      <alignment horizontal="center" vertical="center" wrapText="1"/>
    </xf>
    <xf numFmtId="0" fontId="12" fillId="6" borderId="48" xfId="0" applyFont="1" applyFill="1" applyBorder="1" applyAlignment="1">
      <alignment horizontal="center" vertical="center" wrapText="1"/>
    </xf>
    <xf numFmtId="0" fontId="12" fillId="6" borderId="49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right"/>
    </xf>
    <xf numFmtId="0" fontId="0" fillId="2" borderId="2" xfId="0" applyFill="1" applyBorder="1" applyAlignment="1">
      <alignment horizontal="right"/>
    </xf>
    <xf numFmtId="0" fontId="0" fillId="2" borderId="3" xfId="0" applyFill="1" applyBorder="1" applyAlignment="1">
      <alignment horizontal="right"/>
    </xf>
    <xf numFmtId="0" fontId="0" fillId="2" borderId="44" xfId="0" applyFill="1" applyBorder="1" applyAlignment="1">
      <alignment horizontal="right"/>
    </xf>
    <xf numFmtId="0" fontId="0" fillId="2" borderId="45" xfId="0" applyFill="1" applyBorder="1" applyAlignment="1">
      <alignment horizontal="right"/>
    </xf>
  </cellXfs>
  <cellStyles count="2">
    <cellStyle name="Procent" xfId="1" builtinId="5"/>
    <cellStyle name="Standaard" xfId="0" builtinId="0"/>
  </cellStyles>
  <dxfs count="5">
    <dxf>
      <font>
        <color theme="0"/>
      </font>
      <fill>
        <patternFill>
          <bgColor theme="0"/>
        </patternFill>
      </fill>
    </dxf>
    <dxf>
      <font>
        <color theme="0"/>
      </font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</dxfs>
  <tableStyles count="0" defaultTableStyle="TableStyleMedium9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Drop" dropLines="2" dropStyle="combo" dx="14" fmlaLink="$G$9" fmlaRange="$F$10:$F$11" noThreeD="1" sel="1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152400</xdr:rowOff>
        </xdr:from>
        <xdr:to>
          <xdr:col>7</xdr:col>
          <xdr:colOff>0</xdr:colOff>
          <xdr:row>9</xdr:row>
          <xdr:rowOff>6350</xdr:rowOff>
        </xdr:to>
        <xdr:sp macro="" textlink="">
          <xdr:nvSpPr>
            <xdr:cNvPr id="2051" name="Drop Down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-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1"/>
  <dimension ref="A1:XFC59"/>
  <sheetViews>
    <sheetView tabSelected="1" workbookViewId="0">
      <selection activeCell="G5" sqref="G5"/>
    </sheetView>
  </sheetViews>
  <sheetFormatPr defaultColWidth="0" defaultRowHeight="13" zeroHeight="1" x14ac:dyDescent="0.3"/>
  <cols>
    <col min="1" max="1" width="1.69921875" customWidth="1"/>
    <col min="2" max="3" width="10.3984375" hidden="1" customWidth="1"/>
    <col min="4" max="4" width="1.69921875" style="124" hidden="1" customWidth="1"/>
    <col min="5" max="5" width="51.296875" customWidth="1"/>
    <col min="6" max="6" width="14" customWidth="1"/>
    <col min="7" max="7" width="9.296875" style="1" customWidth="1"/>
    <col min="8" max="8" width="11" bestFit="1" customWidth="1"/>
    <col min="9" max="9" width="33.296875" customWidth="1"/>
    <col min="10" max="10" width="1.69921875" style="124" customWidth="1"/>
    <col min="11" max="16383" width="9.296875" hidden="1"/>
    <col min="16384" max="16384" width="8.09765625" hidden="1"/>
  </cols>
  <sheetData>
    <row r="1" spans="1:17" ht="7.5" customHeight="1" thickBot="1" x14ac:dyDescent="0.35">
      <c r="A1" s="124"/>
      <c r="B1" s="2"/>
      <c r="E1" s="123"/>
      <c r="F1" s="124"/>
      <c r="G1" s="125"/>
      <c r="H1" s="124"/>
      <c r="I1" s="126"/>
    </row>
    <row r="2" spans="1:17" ht="39" customHeight="1" thickBot="1" x14ac:dyDescent="0.35">
      <c r="A2" s="124"/>
      <c r="B2" s="2">
        <v>2022</v>
      </c>
      <c r="E2" s="135" t="str">
        <f>CONCATENATE("Berekening bijdrage inhomogeniteit aan meetonzekerheid periodieke meting volgens PKL methode",CHAR(10),"Deze versie (",B4,") is te gebruiken tot : ",DAY(C4),"-",MONTH(C4),"-",YEAR(C4))</f>
        <v>Berekening bijdrage inhomogeniteit aan meetonzekerheid periodieke meting volgens PKL methode
Deze versie (2026) is te gebruiken tot : 1-1-2027</v>
      </c>
      <c r="F2" s="136"/>
      <c r="G2" s="136"/>
      <c r="H2" s="136"/>
      <c r="I2" s="137"/>
      <c r="K2" s="129"/>
      <c r="L2" s="129"/>
      <c r="M2" s="129"/>
      <c r="N2" s="129"/>
      <c r="O2" s="129"/>
      <c r="P2" s="129"/>
      <c r="Q2" s="130"/>
    </row>
    <row r="3" spans="1:17" ht="7.5" customHeight="1" thickBot="1" x14ac:dyDescent="0.35">
      <c r="A3" s="124"/>
      <c r="B3" s="2"/>
      <c r="E3" s="123"/>
      <c r="F3" s="124"/>
      <c r="G3" s="125"/>
      <c r="H3" s="124"/>
      <c r="I3" s="126"/>
    </row>
    <row r="4" spans="1:17" x14ac:dyDescent="0.3">
      <c r="A4" s="124"/>
      <c r="B4" s="83">
        <v>2026</v>
      </c>
      <c r="C4" s="128">
        <v>46388</v>
      </c>
      <c r="E4" s="5" t="s">
        <v>36</v>
      </c>
      <c r="F4" s="7"/>
      <c r="G4" s="6"/>
      <c r="H4" s="7"/>
      <c r="I4" s="8"/>
    </row>
    <row r="5" spans="1:17" x14ac:dyDescent="0.3">
      <c r="A5" s="124"/>
      <c r="B5" s="2"/>
      <c r="C5" s="2"/>
      <c r="E5" s="9" t="s">
        <v>38</v>
      </c>
      <c r="F5" s="2"/>
      <c r="G5" s="3"/>
      <c r="H5" s="2"/>
      <c r="I5" s="10"/>
    </row>
    <row r="6" spans="1:17" x14ac:dyDescent="0.3">
      <c r="A6" s="124"/>
      <c r="B6" s="2"/>
      <c r="C6" s="2"/>
      <c r="E6" s="9" t="s">
        <v>45</v>
      </c>
      <c r="F6" s="2"/>
      <c r="G6" s="3"/>
      <c r="H6" s="116" t="s">
        <v>37</v>
      </c>
      <c r="I6" s="10"/>
    </row>
    <row r="7" spans="1:17" ht="13.5" thickBot="1" x14ac:dyDescent="0.35">
      <c r="A7" s="124"/>
      <c r="B7" s="2"/>
      <c r="C7" s="2"/>
      <c r="E7" s="91" t="s">
        <v>39</v>
      </c>
      <c r="F7" s="93"/>
      <c r="G7" s="92"/>
      <c r="H7" s="93" t="s">
        <v>40</v>
      </c>
      <c r="I7" s="94"/>
    </row>
    <row r="8" spans="1:17" x14ac:dyDescent="0.3">
      <c r="A8" s="124"/>
      <c r="B8" s="2"/>
      <c r="C8" s="2"/>
      <c r="E8" s="87" t="s">
        <v>53</v>
      </c>
      <c r="F8" s="89"/>
      <c r="G8" s="88"/>
      <c r="H8" s="89"/>
      <c r="I8" s="90"/>
    </row>
    <row r="9" spans="1:17" x14ac:dyDescent="0.3">
      <c r="A9" s="124"/>
      <c r="B9" s="2"/>
      <c r="C9" s="2"/>
      <c r="E9" s="101" t="s">
        <v>55</v>
      </c>
      <c r="F9" s="105"/>
      <c r="G9" s="121">
        <v>1</v>
      </c>
      <c r="H9" s="105"/>
      <c r="I9" s="106"/>
    </row>
    <row r="10" spans="1:17" x14ac:dyDescent="0.3">
      <c r="A10" s="124"/>
      <c r="B10" s="2"/>
      <c r="C10" s="2"/>
      <c r="E10" s="101" t="str">
        <f>IF($G$9=1,"Diameter","Lengte")</f>
        <v>Diameter</v>
      </c>
      <c r="F10" s="107" t="s">
        <v>56</v>
      </c>
      <c r="G10" s="25"/>
      <c r="H10" s="102" t="s">
        <v>58</v>
      </c>
      <c r="I10" s="106"/>
    </row>
    <row r="11" spans="1:17" x14ac:dyDescent="0.3">
      <c r="A11" s="124"/>
      <c r="B11" s="2"/>
      <c r="C11" s="2"/>
      <c r="E11" s="101" t="str">
        <f>IF($G$9=1,"","Breedte")</f>
        <v/>
      </c>
      <c r="F11" s="108" t="s">
        <v>60</v>
      </c>
      <c r="G11" s="109">
        <v>25</v>
      </c>
      <c r="H11" s="102" t="s">
        <v>58</v>
      </c>
      <c r="I11" s="106"/>
    </row>
    <row r="12" spans="1:17" ht="13.5" x14ac:dyDescent="0.3">
      <c r="A12" s="124"/>
      <c r="B12" s="2"/>
      <c r="C12" s="2"/>
      <c r="E12" s="101" t="s">
        <v>59</v>
      </c>
      <c r="F12" s="105"/>
      <c r="G12" s="110">
        <f>IF($G$9=1,0.25*PI()*G10*G10,G10*G11)</f>
        <v>0</v>
      </c>
      <c r="H12" s="102" t="s">
        <v>62</v>
      </c>
      <c r="I12" s="106"/>
    </row>
    <row r="13" spans="1:17" x14ac:dyDescent="0.3">
      <c r="A13" s="124"/>
      <c r="B13" s="2"/>
      <c r="C13" s="2"/>
      <c r="E13" s="101" t="s">
        <v>57</v>
      </c>
      <c r="F13" s="105"/>
      <c r="G13" s="111">
        <f>IF(G12&lt;0.1,1,IF(G9=1,2,IF(G12&lt;1.05,2,3)))</f>
        <v>1</v>
      </c>
      <c r="H13" s="102"/>
      <c r="I13" s="106"/>
    </row>
    <row r="14" spans="1:17" ht="13.5" thickBot="1" x14ac:dyDescent="0.35">
      <c r="A14" s="124"/>
      <c r="B14" s="2"/>
      <c r="C14" s="2"/>
      <c r="E14" s="118" t="s">
        <v>61</v>
      </c>
      <c r="F14" s="93"/>
      <c r="G14" s="119">
        <f>IF(G9=1,IF(G10&lt;0.35,1,IF(G10&lt;=1.1,2,IF(G10&lt;=1.6,4,ROUND(G12*4/2,0)))),IF(G12&lt;0.1,1,IF(G12&lt;=1.05,2,IF(G12&lt;=2,3,ROUND(G12*4/3,0)))))</f>
        <v>1</v>
      </c>
      <c r="H14" s="120"/>
      <c r="I14" s="94"/>
    </row>
    <row r="15" spans="1:17" x14ac:dyDescent="0.3">
      <c r="A15" s="124"/>
      <c r="B15" s="2"/>
      <c r="C15" s="2"/>
      <c r="E15" s="87" t="s">
        <v>64</v>
      </c>
      <c r="F15" s="89"/>
      <c r="G15" s="88"/>
      <c r="H15" s="89"/>
      <c r="I15" s="90"/>
    </row>
    <row r="16" spans="1:17" x14ac:dyDescent="0.3">
      <c r="A16" s="124"/>
      <c r="B16" s="2"/>
      <c r="C16" s="2"/>
      <c r="E16" s="9" t="str">
        <f>CONCATENATE("95% BI geaccrediteerde meetmethode",IF(G5="","",CONCATENATE(" voor ",$G$5)))</f>
        <v>95% BI geaccrediteerde meetmethode</v>
      </c>
      <c r="F16" s="2"/>
      <c r="G16" s="3"/>
      <c r="H16" s="2" t="str">
        <f>H6</f>
        <v>mg/Nm3</v>
      </c>
      <c r="I16" s="10"/>
    </row>
    <row r="17" spans="1:9" ht="13.5" thickBot="1" x14ac:dyDescent="0.35">
      <c r="A17" s="124"/>
      <c r="B17" s="2"/>
      <c r="C17" s="2"/>
      <c r="E17" s="91" t="str">
        <f>IF(ISNUMBER($G$7),"95% BI geaccrediteerde O2-meetmethode ","--")</f>
        <v>--</v>
      </c>
      <c r="F17" s="93"/>
      <c r="G17" s="92"/>
      <c r="H17" s="93" t="str">
        <f>IF(E17="--","","vol%")</f>
        <v/>
      </c>
      <c r="I17" s="94"/>
    </row>
    <row r="18" spans="1:9" x14ac:dyDescent="0.3">
      <c r="A18" s="124"/>
      <c r="B18" s="2"/>
      <c r="C18" s="2"/>
      <c r="E18" s="87" t="s">
        <v>51</v>
      </c>
      <c r="F18" s="89"/>
      <c r="G18" s="88"/>
      <c r="H18" s="89"/>
      <c r="I18" s="90"/>
    </row>
    <row r="19" spans="1:9" x14ac:dyDescent="0.3">
      <c r="A19" s="124"/>
      <c r="B19" s="2"/>
      <c r="C19" s="2"/>
      <c r="E19" s="9" t="s">
        <v>44</v>
      </c>
      <c r="F19" s="2"/>
      <c r="G19" s="3"/>
      <c r="H19" s="2"/>
      <c r="I19" s="10"/>
    </row>
    <row r="20" spans="1:9" x14ac:dyDescent="0.3">
      <c r="A20" s="124"/>
      <c r="B20" s="2"/>
      <c r="C20" s="2"/>
      <c r="E20" s="9" t="str">
        <f>CONCATENATE("Gemiddelde ",G5,IF(G5="","","-"),"concentratie")</f>
        <v>Gemiddelde concentratie</v>
      </c>
      <c r="F20" s="2"/>
      <c r="G20" s="3"/>
      <c r="H20" s="2" t="str">
        <f>H16</f>
        <v>mg/Nm3</v>
      </c>
      <c r="I20" s="10"/>
    </row>
    <row r="21" spans="1:9" x14ac:dyDescent="0.3">
      <c r="A21" s="124"/>
      <c r="B21" s="2"/>
      <c r="C21" s="2"/>
      <c r="E21" s="9" t="str">
        <f>IF(ISNUMBER($G$7),"Gemiddelde zuurstofconcentratie","--")</f>
        <v>--</v>
      </c>
      <c r="F21" s="2"/>
      <c r="G21" s="3"/>
      <c r="H21" s="2" t="str">
        <f>IF(E21="--","","vol%")</f>
        <v/>
      </c>
      <c r="I21" s="10"/>
    </row>
    <row r="22" spans="1:9" ht="13.5" thickBot="1" x14ac:dyDescent="0.35">
      <c r="A22" s="124"/>
      <c r="B22" s="2"/>
      <c r="C22" s="2"/>
      <c r="E22" s="91" t="str">
        <f>IF(ISNUMBER($G$7),CONCATENATE("Gemiddelde ",G5,IF(G5="","","-"),"concentratie bij referentiezuurstofconcentratie"),"--")</f>
        <v>--</v>
      </c>
      <c r="F22" s="93"/>
      <c r="G22" s="117" t="str">
        <f>IF(G20="","",IF(ISNUMBER(G20*(21-G7)/(21-G21)),G20*(21-G7)/(21-G21),G20))</f>
        <v/>
      </c>
      <c r="H22" s="117" t="str">
        <f>IF(E22="--",H20,CONCATENATE($H$6,IF(ISNUMBER($G$7),CONCATENATE(" bij ",G7," vol% O2"),"")))</f>
        <v>mg/Nm3</v>
      </c>
      <c r="I22" s="94"/>
    </row>
    <row r="23" spans="1:9" x14ac:dyDescent="0.3">
      <c r="A23" s="124"/>
      <c r="B23" s="2"/>
      <c r="C23" s="2"/>
      <c r="E23" s="87" t="s">
        <v>50</v>
      </c>
      <c r="F23" s="89"/>
      <c r="G23" s="88"/>
      <c r="H23" s="89"/>
      <c r="I23" s="90"/>
    </row>
    <row r="24" spans="1:9" x14ac:dyDescent="0.3">
      <c r="A24" s="124"/>
      <c r="B24" s="2"/>
      <c r="C24" s="2"/>
      <c r="E24" s="131" t="str">
        <f>IF(G26="--","","95% BI analyse excl inhomogeniteit")</f>
        <v/>
      </c>
      <c r="F24" s="102"/>
      <c r="G24" s="86">
        <f>IF(ISNUMBER(NumDif!E32),NumDif!E32,"--")</f>
        <v>0</v>
      </c>
      <c r="H24" s="2" t="str">
        <f>IF(G24="--","",CONCATENATE($H$6,IF(ISNUMBER($G$7),CONCATENATE(" bij ",G7," vol% O2"),"")))</f>
        <v>mg/Nm3</v>
      </c>
      <c r="I24" s="10"/>
    </row>
    <row r="25" spans="1:9" x14ac:dyDescent="0.3">
      <c r="A25" s="124"/>
      <c r="B25" s="102" t="s">
        <v>54</v>
      </c>
      <c r="C25" s="103">
        <v>0.08</v>
      </c>
      <c r="D25" s="127"/>
      <c r="E25" s="101" t="str">
        <f>IF(G19="","",CONCATENATE("95% BI tgv inhomogeniteit",IF(G58&lt;&gt;"--"," op basis van profielmeting",CONCATENATE(" op basis van PKL-standaardwaarde (",ROUND(C26*100,1),"%)"))))</f>
        <v/>
      </c>
      <c r="F25" s="102"/>
      <c r="G25" s="86" t="str">
        <f>IF(G58="--",IF(G22="","--",C26*G22),G58*_xlfn.T.INV.2T(0.05,G30-1)/SQRT(G19))</f>
        <v>--</v>
      </c>
      <c r="H25" s="2" t="str">
        <f>IF(G25="--","Voer hieronder profielgegevens in",H24)</f>
        <v>Voer hieronder profielgegevens in</v>
      </c>
      <c r="I25" s="10"/>
    </row>
    <row r="26" spans="1:9" x14ac:dyDescent="0.3">
      <c r="A26" s="124"/>
      <c r="B26" s="2"/>
      <c r="C26" s="122" t="str">
        <f>IF(G19="","",C25*SQRT(G13*G14)/SQRT(G19))</f>
        <v/>
      </c>
      <c r="E26" s="112" t="str">
        <f>IF(G26="--","","Totale meetonzekerheid incl inhomogeniteit als 95%BI")</f>
        <v/>
      </c>
      <c r="F26" s="113"/>
      <c r="G26" s="114" t="str">
        <f>IF(G25="--","--",SQRT(G24^2+G25^2))</f>
        <v>--</v>
      </c>
      <c r="H26" s="113" t="str">
        <f>IF(G26="--","",H24)</f>
        <v/>
      </c>
      <c r="I26" s="115"/>
    </row>
    <row r="27" spans="1:9" ht="13.5" thickBot="1" x14ac:dyDescent="0.35">
      <c r="A27" s="124"/>
      <c r="B27" s="2"/>
      <c r="C27" s="2"/>
      <c r="E27" s="98"/>
      <c r="F27" s="99"/>
      <c r="G27" s="104" t="str">
        <f>IF($G$20="","--",G26/IF($G$6&lt;&gt;"",$G$6,$G$20))</f>
        <v>--</v>
      </c>
      <c r="H27" s="99" t="str">
        <f>IF(G27="--","",IF($G$6&lt;&gt;"","van emissie-eis","van meetwaarde"))</f>
        <v/>
      </c>
      <c r="I27" s="100"/>
    </row>
    <row r="28" spans="1:9" x14ac:dyDescent="0.3">
      <c r="A28" s="124"/>
      <c r="B28" s="2"/>
      <c r="C28" s="2"/>
      <c r="E28" s="87" t="s">
        <v>63</v>
      </c>
      <c r="F28" s="89"/>
      <c r="G28" s="95"/>
      <c r="H28" s="96"/>
      <c r="I28" s="97"/>
    </row>
    <row r="29" spans="1:9" x14ac:dyDescent="0.3">
      <c r="A29" s="124"/>
      <c r="B29" s="2"/>
      <c r="C29" s="2"/>
      <c r="E29" s="9" t="str">
        <f>IF(G29&lt;&gt;G5,"Surrogaat component","Component")</f>
        <v>Component</v>
      </c>
      <c r="F29" s="2"/>
      <c r="G29" s="25"/>
      <c r="H29" s="2" t="str">
        <f>CONCATENATE(" in ",H22)</f>
        <v xml:space="preserve"> in mg/Nm3</v>
      </c>
      <c r="I29" s="10"/>
    </row>
    <row r="30" spans="1:9" x14ac:dyDescent="0.3">
      <c r="A30" s="124"/>
      <c r="B30" s="2"/>
      <c r="C30" s="2"/>
      <c r="E30" s="11" t="s">
        <v>44</v>
      </c>
      <c r="F30" s="4"/>
      <c r="G30" s="4" t="str">
        <f>IF(AND(ISNUMBER(G57),ISNUMBER(H57)),MIN(COUNT(G32:G56),COUNT(H32:H56)),"")</f>
        <v/>
      </c>
      <c r="H30" s="84" t="s">
        <v>52</v>
      </c>
      <c r="I30" s="85" t="str">
        <f>IF(G30="","",FINV(0.05,G30-1,G30-1))</f>
        <v/>
      </c>
    </row>
    <row r="31" spans="1:9" x14ac:dyDescent="0.3">
      <c r="A31" s="124"/>
      <c r="B31" s="2">
        <v>0</v>
      </c>
      <c r="C31" s="2">
        <v>0</v>
      </c>
      <c r="E31" s="9" t="s">
        <v>48</v>
      </c>
      <c r="F31" s="2"/>
      <c r="G31" s="1" t="s">
        <v>46</v>
      </c>
      <c r="H31" s="83" t="s">
        <v>47</v>
      </c>
      <c r="I31" s="10"/>
    </row>
    <row r="32" spans="1:9" x14ac:dyDescent="0.3">
      <c r="A32" s="124"/>
      <c r="B32" s="2">
        <f>IF(G32="",B31,B31+1)</f>
        <v>0</v>
      </c>
      <c r="C32" s="2">
        <f>IF(H32="",C31,C31+1)</f>
        <v>0</v>
      </c>
      <c r="E32" s="9" t="str">
        <f>IF(G32="","",CONCATENATE(B32,"e meetpunt"))</f>
        <v/>
      </c>
      <c r="F32" s="2"/>
      <c r="G32" s="3"/>
      <c r="H32" s="3"/>
      <c r="I32" s="10"/>
    </row>
    <row r="33" spans="1:9" x14ac:dyDescent="0.3">
      <c r="A33" s="124"/>
      <c r="B33" s="2">
        <f t="shared" ref="B33:B56" si="0">IF(G33="",B32,B32+1)</f>
        <v>0</v>
      </c>
      <c r="C33" s="2">
        <f t="shared" ref="C33:C56" si="1">IF(H33="",C32,C32+1)</f>
        <v>0</v>
      </c>
      <c r="E33" s="9" t="str">
        <f t="shared" ref="E33:E56" si="2">IF(G33="","",CONCATENATE(B33,"e meetpunt"))</f>
        <v/>
      </c>
      <c r="F33" s="2"/>
      <c r="G33" s="3"/>
      <c r="H33" s="3"/>
      <c r="I33" s="10"/>
    </row>
    <row r="34" spans="1:9" x14ac:dyDescent="0.3">
      <c r="A34" s="124"/>
      <c r="B34" s="2">
        <f t="shared" si="0"/>
        <v>0</v>
      </c>
      <c r="C34" s="2">
        <f t="shared" si="1"/>
        <v>0</v>
      </c>
      <c r="E34" s="9" t="str">
        <f t="shared" si="2"/>
        <v/>
      </c>
      <c r="F34" s="2"/>
      <c r="G34" s="3"/>
      <c r="H34" s="3"/>
      <c r="I34" s="10"/>
    </row>
    <row r="35" spans="1:9" x14ac:dyDescent="0.3">
      <c r="A35" s="124"/>
      <c r="B35" s="2">
        <f t="shared" si="0"/>
        <v>0</v>
      </c>
      <c r="C35" s="2">
        <f t="shared" si="1"/>
        <v>0</v>
      </c>
      <c r="E35" s="9" t="str">
        <f t="shared" si="2"/>
        <v/>
      </c>
      <c r="F35" s="2"/>
      <c r="G35" s="3"/>
      <c r="H35" s="3"/>
      <c r="I35" s="10"/>
    </row>
    <row r="36" spans="1:9" x14ac:dyDescent="0.3">
      <c r="A36" s="124"/>
      <c r="B36" s="2">
        <f t="shared" si="0"/>
        <v>0</v>
      </c>
      <c r="C36" s="2">
        <f t="shared" si="1"/>
        <v>0</v>
      </c>
      <c r="E36" s="9" t="str">
        <f t="shared" si="2"/>
        <v/>
      </c>
      <c r="F36" s="2"/>
      <c r="G36" s="3"/>
      <c r="H36" s="3"/>
      <c r="I36" s="10"/>
    </row>
    <row r="37" spans="1:9" x14ac:dyDescent="0.3">
      <c r="A37" s="124"/>
      <c r="B37" s="2">
        <f t="shared" si="0"/>
        <v>0</v>
      </c>
      <c r="C37" s="2">
        <f t="shared" si="1"/>
        <v>0</v>
      </c>
      <c r="E37" s="9" t="str">
        <f t="shared" si="2"/>
        <v/>
      </c>
      <c r="F37" s="2"/>
      <c r="G37" s="3"/>
      <c r="H37" s="3"/>
      <c r="I37" s="10"/>
    </row>
    <row r="38" spans="1:9" x14ac:dyDescent="0.3">
      <c r="A38" s="124"/>
      <c r="B38" s="2">
        <f t="shared" si="0"/>
        <v>0</v>
      </c>
      <c r="C38" s="2">
        <f t="shared" si="1"/>
        <v>0</v>
      </c>
      <c r="E38" s="9" t="str">
        <f t="shared" si="2"/>
        <v/>
      </c>
      <c r="F38" s="2"/>
      <c r="G38" s="3"/>
      <c r="H38" s="3"/>
      <c r="I38" s="10"/>
    </row>
    <row r="39" spans="1:9" x14ac:dyDescent="0.3">
      <c r="A39" s="124"/>
      <c r="B39" s="2">
        <f t="shared" si="0"/>
        <v>0</v>
      </c>
      <c r="C39" s="2">
        <f t="shared" si="1"/>
        <v>0</v>
      </c>
      <c r="E39" s="9" t="str">
        <f t="shared" si="2"/>
        <v/>
      </c>
      <c r="F39" s="2"/>
      <c r="G39" s="3"/>
      <c r="H39" s="3"/>
      <c r="I39" s="10"/>
    </row>
    <row r="40" spans="1:9" x14ac:dyDescent="0.3">
      <c r="A40" s="124"/>
      <c r="B40" s="2">
        <f t="shared" si="0"/>
        <v>0</v>
      </c>
      <c r="C40" s="2">
        <f t="shared" si="1"/>
        <v>0</v>
      </c>
      <c r="E40" s="9" t="str">
        <f t="shared" si="2"/>
        <v/>
      </c>
      <c r="F40" s="2"/>
      <c r="G40" s="3"/>
      <c r="H40" s="3"/>
      <c r="I40" s="10"/>
    </row>
    <row r="41" spans="1:9" x14ac:dyDescent="0.3">
      <c r="A41" s="124"/>
      <c r="B41" s="2">
        <f t="shared" si="0"/>
        <v>0</v>
      </c>
      <c r="C41" s="2">
        <f t="shared" si="1"/>
        <v>0</v>
      </c>
      <c r="E41" s="9" t="str">
        <f t="shared" si="2"/>
        <v/>
      </c>
      <c r="F41" s="2"/>
      <c r="G41" s="3"/>
      <c r="H41" s="3"/>
      <c r="I41" s="10"/>
    </row>
    <row r="42" spans="1:9" x14ac:dyDescent="0.3">
      <c r="A42" s="124"/>
      <c r="B42" s="2">
        <f t="shared" si="0"/>
        <v>0</v>
      </c>
      <c r="C42" s="2">
        <f t="shared" si="1"/>
        <v>0</v>
      </c>
      <c r="E42" s="9" t="str">
        <f t="shared" si="2"/>
        <v/>
      </c>
      <c r="F42" s="2"/>
      <c r="G42" s="3"/>
      <c r="H42" s="3"/>
      <c r="I42" s="10"/>
    </row>
    <row r="43" spans="1:9" x14ac:dyDescent="0.3">
      <c r="A43" s="124"/>
      <c r="B43" s="2">
        <f t="shared" si="0"/>
        <v>0</v>
      </c>
      <c r="C43" s="2">
        <f t="shared" si="1"/>
        <v>0</v>
      </c>
      <c r="E43" s="9" t="str">
        <f t="shared" si="2"/>
        <v/>
      </c>
      <c r="F43" s="2"/>
      <c r="G43" s="3"/>
      <c r="H43" s="3"/>
      <c r="I43" s="10"/>
    </row>
    <row r="44" spans="1:9" x14ac:dyDescent="0.3">
      <c r="A44" s="124"/>
      <c r="B44" s="2">
        <f t="shared" si="0"/>
        <v>0</v>
      </c>
      <c r="C44" s="2">
        <f t="shared" si="1"/>
        <v>0</v>
      </c>
      <c r="E44" s="9" t="str">
        <f t="shared" si="2"/>
        <v/>
      </c>
      <c r="F44" s="2"/>
      <c r="G44" s="3"/>
      <c r="H44" s="3"/>
      <c r="I44" s="10"/>
    </row>
    <row r="45" spans="1:9" x14ac:dyDescent="0.3">
      <c r="A45" s="124"/>
      <c r="B45" s="2">
        <f t="shared" si="0"/>
        <v>0</v>
      </c>
      <c r="C45" s="2">
        <f t="shared" si="1"/>
        <v>0</v>
      </c>
      <c r="E45" s="9" t="str">
        <f t="shared" si="2"/>
        <v/>
      </c>
      <c r="F45" s="2"/>
      <c r="G45" s="3"/>
      <c r="H45" s="3"/>
      <c r="I45" s="10"/>
    </row>
    <row r="46" spans="1:9" x14ac:dyDescent="0.3">
      <c r="A46" s="124"/>
      <c r="B46" s="2">
        <f t="shared" si="0"/>
        <v>0</v>
      </c>
      <c r="C46" s="2">
        <f t="shared" si="1"/>
        <v>0</v>
      </c>
      <c r="E46" s="9" t="str">
        <f t="shared" si="2"/>
        <v/>
      </c>
      <c r="F46" s="2"/>
      <c r="G46" s="3"/>
      <c r="H46" s="3"/>
      <c r="I46" s="10"/>
    </row>
    <row r="47" spans="1:9" x14ac:dyDescent="0.3">
      <c r="A47" s="124"/>
      <c r="B47" s="2">
        <f t="shared" si="0"/>
        <v>0</v>
      </c>
      <c r="C47" s="2">
        <f t="shared" si="1"/>
        <v>0</v>
      </c>
      <c r="E47" s="9" t="str">
        <f t="shared" si="2"/>
        <v/>
      </c>
      <c r="F47" s="2"/>
      <c r="G47" s="3"/>
      <c r="H47" s="3"/>
      <c r="I47" s="10"/>
    </row>
    <row r="48" spans="1:9" x14ac:dyDescent="0.3">
      <c r="A48" s="124"/>
      <c r="B48" s="2">
        <f t="shared" si="0"/>
        <v>0</v>
      </c>
      <c r="C48" s="2">
        <f t="shared" si="1"/>
        <v>0</v>
      </c>
      <c r="E48" s="9" t="str">
        <f t="shared" si="2"/>
        <v/>
      </c>
      <c r="F48" s="2"/>
      <c r="G48" s="3"/>
      <c r="H48" s="3"/>
      <c r="I48" s="10"/>
    </row>
    <row r="49" spans="1:9" x14ac:dyDescent="0.3">
      <c r="A49" s="124"/>
      <c r="B49" s="2">
        <f t="shared" si="0"/>
        <v>0</v>
      </c>
      <c r="C49" s="2">
        <f t="shared" si="1"/>
        <v>0</v>
      </c>
      <c r="E49" s="9" t="str">
        <f t="shared" si="2"/>
        <v/>
      </c>
      <c r="F49" s="2"/>
      <c r="G49" s="3"/>
      <c r="H49" s="3"/>
      <c r="I49" s="10"/>
    </row>
    <row r="50" spans="1:9" x14ac:dyDescent="0.3">
      <c r="A50" s="124"/>
      <c r="B50" s="2">
        <f t="shared" si="0"/>
        <v>0</v>
      </c>
      <c r="C50" s="2">
        <f t="shared" si="1"/>
        <v>0</v>
      </c>
      <c r="E50" s="9" t="str">
        <f t="shared" si="2"/>
        <v/>
      </c>
      <c r="F50" s="2"/>
      <c r="G50" s="3"/>
      <c r="H50" s="3"/>
      <c r="I50" s="10"/>
    </row>
    <row r="51" spans="1:9" x14ac:dyDescent="0.3">
      <c r="A51" s="124"/>
      <c r="B51" s="2">
        <f t="shared" si="0"/>
        <v>0</v>
      </c>
      <c r="C51" s="2">
        <f t="shared" si="1"/>
        <v>0</v>
      </c>
      <c r="E51" s="9" t="str">
        <f t="shared" si="2"/>
        <v/>
      </c>
      <c r="F51" s="2"/>
      <c r="G51" s="3"/>
      <c r="H51" s="3"/>
      <c r="I51" s="10"/>
    </row>
    <row r="52" spans="1:9" x14ac:dyDescent="0.3">
      <c r="A52" s="124"/>
      <c r="B52" s="2">
        <f t="shared" si="0"/>
        <v>0</v>
      </c>
      <c r="C52" s="2">
        <f t="shared" si="1"/>
        <v>0</v>
      </c>
      <c r="E52" s="9" t="str">
        <f t="shared" si="2"/>
        <v/>
      </c>
      <c r="F52" s="2"/>
      <c r="G52" s="3"/>
      <c r="H52" s="3"/>
      <c r="I52" s="10"/>
    </row>
    <row r="53" spans="1:9" x14ac:dyDescent="0.3">
      <c r="A53" s="124"/>
      <c r="B53" s="2">
        <f t="shared" si="0"/>
        <v>0</v>
      </c>
      <c r="C53" s="2">
        <f t="shared" si="1"/>
        <v>0</v>
      </c>
      <c r="E53" s="9" t="str">
        <f t="shared" si="2"/>
        <v/>
      </c>
      <c r="F53" s="2"/>
      <c r="G53" s="3"/>
      <c r="H53" s="3"/>
      <c r="I53" s="10"/>
    </row>
    <row r="54" spans="1:9" x14ac:dyDescent="0.3">
      <c r="A54" s="124"/>
      <c r="B54" s="2">
        <f t="shared" si="0"/>
        <v>0</v>
      </c>
      <c r="C54" s="2">
        <f t="shared" si="1"/>
        <v>0</v>
      </c>
      <c r="E54" s="9" t="str">
        <f t="shared" si="2"/>
        <v/>
      </c>
      <c r="F54" s="2"/>
      <c r="G54" s="3"/>
      <c r="H54" s="3"/>
      <c r="I54" s="10"/>
    </row>
    <row r="55" spans="1:9" x14ac:dyDescent="0.3">
      <c r="A55" s="124"/>
      <c r="B55" s="2">
        <f t="shared" si="0"/>
        <v>0</v>
      </c>
      <c r="C55" s="2">
        <f t="shared" si="1"/>
        <v>0</v>
      </c>
      <c r="E55" s="9" t="str">
        <f t="shared" si="2"/>
        <v/>
      </c>
      <c r="F55" s="2"/>
      <c r="G55" s="3"/>
      <c r="H55" s="3"/>
      <c r="I55" s="10"/>
    </row>
    <row r="56" spans="1:9" x14ac:dyDescent="0.3">
      <c r="A56" s="124"/>
      <c r="B56" s="2">
        <f t="shared" si="0"/>
        <v>0</v>
      </c>
      <c r="C56" s="2">
        <f t="shared" si="1"/>
        <v>0</v>
      </c>
      <c r="E56" s="9" t="str">
        <f t="shared" si="2"/>
        <v/>
      </c>
      <c r="F56" s="2"/>
      <c r="G56" s="3"/>
      <c r="H56" s="3"/>
      <c r="I56" s="132" t="str">
        <f>IF(COUNT(G32:G56)&lt;&gt;COUNT(H32:H56),IF(COUNT(G32:G56)&gt;COUNT(H32:H56),"te weinig referentiemetingen","te weinig traversepunten"),IF(AND(ISNUMBER(G57),ISNUMBER(H57)),CONCATENATE("F-toets: ",IF(G57^2/H57^2&lt;=I30,"niet significant verschillend","significant verschillend")),""))</f>
        <v/>
      </c>
    </row>
    <row r="57" spans="1:9" x14ac:dyDescent="0.3">
      <c r="A57" s="124"/>
      <c r="B57" s="2"/>
      <c r="C57" s="2"/>
      <c r="E57" s="9" t="s">
        <v>49</v>
      </c>
      <c r="F57" s="2"/>
      <c r="G57" s="81" t="str">
        <f>IF($B$56&gt;=2,_xlfn.STDEV.S(G32:G56),"--")</f>
        <v>--</v>
      </c>
      <c r="H57" s="81" t="str">
        <f>IF($C$56&gt;=2,_xlfn.STDEV.S(H32:H56),"")</f>
        <v/>
      </c>
      <c r="I57" s="133"/>
    </row>
    <row r="58" spans="1:9" x14ac:dyDescent="0.3">
      <c r="A58" s="124"/>
      <c r="B58" s="2"/>
      <c r="C58" s="2"/>
      <c r="E58" s="11" t="str">
        <f>CONCATENATE("Standaard deviatie tgv inhomogeniteit",IF(H57&lt;&gt;""," na correctie voor procesvariaties"," zonder correctie voor procesvariaties"))</f>
        <v>Standaard deviatie tgv inhomogeniteit zonder correctie voor procesvariaties</v>
      </c>
      <c r="F58" s="4"/>
      <c r="G58" s="82" t="str">
        <f>IF(G57="--","--",IF(OR(H57="",COUNT(G32:G56)&lt;&gt;COUNT(H32:H56)),"--",IF(G57&gt;H57,SQRT(G57^2-H57^2),0)))</f>
        <v>--</v>
      </c>
      <c r="H58" s="4" t="str">
        <f>H29</f>
        <v xml:space="preserve"> in mg/Nm3</v>
      </c>
      <c r="I58" s="134"/>
    </row>
    <row r="59" spans="1:9" ht="7.5" customHeight="1" x14ac:dyDescent="0.3">
      <c r="A59" s="124"/>
      <c r="B59" s="2"/>
      <c r="E59" s="124"/>
      <c r="F59" s="124"/>
      <c r="G59" s="125"/>
      <c r="H59" s="124"/>
      <c r="I59" s="124"/>
    </row>
  </sheetData>
  <sheetProtection algorithmName="SHA-512" hashValue="ioPeUpF2EXcr1mtdfAivNVAlQ3Fu21AaSR9q8YyC2dusVBP4OSkJT6GHBFuAcC6o/8B/q7cdmFmL5uY4YsuJMQ==" saltValue="105L3DAKzicYGpqpUKMPVA==" spinCount="100000" sheet="1" objects="1" scenarios="1"/>
  <mergeCells count="2">
    <mergeCell ref="I56:I58"/>
    <mergeCell ref="E2:I2"/>
  </mergeCells>
  <conditionalFormatting sqref="G11">
    <cfRule type="expression" dxfId="4" priority="4" stopIfTrue="1">
      <formula>$E$11=""</formula>
    </cfRule>
  </conditionalFormatting>
  <conditionalFormatting sqref="G17">
    <cfRule type="expression" dxfId="3" priority="8" stopIfTrue="1">
      <formula>$E17="--"</formula>
    </cfRule>
  </conditionalFormatting>
  <conditionalFormatting sqref="G21:G22">
    <cfRule type="expression" dxfId="2" priority="2" stopIfTrue="1">
      <formula>$E$17="--"</formula>
    </cfRule>
  </conditionalFormatting>
  <conditionalFormatting sqref="H11">
    <cfRule type="expression" dxfId="1" priority="3" stopIfTrue="1">
      <formula>$E$11=""</formula>
    </cfRule>
  </conditionalFormatting>
  <conditionalFormatting sqref="H22">
    <cfRule type="expression" dxfId="0" priority="1" stopIfTrue="1">
      <formula>$E$17="--"</formula>
    </cfRule>
  </conditionalFormatting>
  <pageMargins left="0.7" right="0.7" top="0.75" bottom="0.75" header="0.3" footer="0.3"/>
  <pageSetup paperSize="9" orientation="portrait" horizontalDpi="90" verticalDpi="9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1" r:id="rId4" name="Drop Down 3">
              <controlPr defaultSize="0" autoLine="0" autoPict="0">
                <anchor moveWithCells="1">
                  <from>
                    <xdr:col>5</xdr:col>
                    <xdr:colOff>482600</xdr:colOff>
                    <xdr:row>7</xdr:row>
                    <xdr:rowOff>152400</xdr:rowOff>
                  </from>
                  <to>
                    <xdr:col>7</xdr:col>
                    <xdr:colOff>0</xdr:colOff>
                    <xdr:row>9</xdr:row>
                    <xdr:rowOff>6350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Blad2"/>
  <dimension ref="A1:AG37"/>
  <sheetViews>
    <sheetView workbookViewId="0">
      <selection activeCell="C7" sqref="C7"/>
    </sheetView>
  </sheetViews>
  <sheetFormatPr defaultColWidth="0" defaultRowHeight="13" zeroHeight="1" x14ac:dyDescent="0.3"/>
  <cols>
    <col min="1" max="1" width="6.796875" customWidth="1"/>
    <col min="2" max="2" width="28.09765625" bestFit="1" customWidth="1"/>
    <col min="3" max="3" width="9.296875" customWidth="1"/>
    <col min="4" max="4" width="21.09765625" bestFit="1" customWidth="1"/>
    <col min="5" max="5" width="9.296875" customWidth="1"/>
    <col min="6" max="6" width="21.09765625" bestFit="1" customWidth="1"/>
    <col min="7" max="7" width="28.09765625" bestFit="1" customWidth="1"/>
    <col min="8" max="8" width="12.09765625" bestFit="1" customWidth="1"/>
    <col min="9" max="9" width="13.296875" bestFit="1" customWidth="1"/>
    <col min="10" max="31" width="9.296875" hidden="1" customWidth="1"/>
    <col min="32" max="32" width="9.296875" customWidth="1"/>
    <col min="33" max="33" width="3.296875" customWidth="1"/>
  </cols>
  <sheetData>
    <row r="1" spans="1:33" ht="13.5" thickBot="1" x14ac:dyDescent="0.3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</row>
    <row r="2" spans="1:33" ht="15" hidden="1" customHeight="1" x14ac:dyDescent="0.3">
      <c r="A2" s="2"/>
      <c r="B2" s="2"/>
      <c r="C2" s="2"/>
      <c r="D2" s="2"/>
      <c r="E2" s="138" t="s">
        <v>3</v>
      </c>
      <c r="F2" s="138"/>
      <c r="G2" s="2">
        <f>5</f>
        <v>5</v>
      </c>
      <c r="H2" s="2">
        <f>G2+1</f>
        <v>6</v>
      </c>
      <c r="I2" s="2">
        <f t="shared" ref="I2:AE2" si="0">H2+1</f>
        <v>7</v>
      </c>
      <c r="J2" s="2">
        <f t="shared" si="0"/>
        <v>8</v>
      </c>
      <c r="K2" s="2">
        <f t="shared" si="0"/>
        <v>9</v>
      </c>
      <c r="L2" s="2">
        <f t="shared" si="0"/>
        <v>10</v>
      </c>
      <c r="M2" s="2">
        <f t="shared" si="0"/>
        <v>11</v>
      </c>
      <c r="N2" s="2">
        <f t="shared" si="0"/>
        <v>12</v>
      </c>
      <c r="O2" s="2">
        <f t="shared" si="0"/>
        <v>13</v>
      </c>
      <c r="P2" s="2">
        <f t="shared" si="0"/>
        <v>14</v>
      </c>
      <c r="Q2" s="2">
        <f t="shared" si="0"/>
        <v>15</v>
      </c>
      <c r="R2" s="2">
        <f t="shared" si="0"/>
        <v>16</v>
      </c>
      <c r="S2" s="2">
        <f t="shared" si="0"/>
        <v>17</v>
      </c>
      <c r="T2" s="2">
        <f t="shared" si="0"/>
        <v>18</v>
      </c>
      <c r="U2" s="2">
        <f t="shared" si="0"/>
        <v>19</v>
      </c>
      <c r="V2" s="2">
        <f t="shared" si="0"/>
        <v>20</v>
      </c>
      <c r="W2" s="2">
        <f t="shared" si="0"/>
        <v>21</v>
      </c>
      <c r="X2" s="2">
        <f t="shared" si="0"/>
        <v>22</v>
      </c>
      <c r="Y2" s="2">
        <f t="shared" si="0"/>
        <v>23</v>
      </c>
      <c r="Z2" s="2">
        <f t="shared" si="0"/>
        <v>24</v>
      </c>
      <c r="AA2" s="2">
        <f t="shared" si="0"/>
        <v>25</v>
      </c>
      <c r="AB2" s="2">
        <f t="shared" si="0"/>
        <v>26</v>
      </c>
      <c r="AC2" s="2">
        <f t="shared" si="0"/>
        <v>27</v>
      </c>
      <c r="AD2" s="2">
        <f t="shared" si="0"/>
        <v>28</v>
      </c>
      <c r="AE2" s="2">
        <f t="shared" si="0"/>
        <v>29</v>
      </c>
      <c r="AF2" s="2"/>
      <c r="AG2" s="2"/>
    </row>
    <row r="3" spans="1:33" x14ac:dyDescent="0.3">
      <c r="A3" s="2"/>
      <c r="B3" s="2"/>
      <c r="C3" s="2"/>
      <c r="D3" s="2"/>
      <c r="E3" s="139" t="s">
        <v>1</v>
      </c>
      <c r="F3" s="140"/>
      <c r="G3" s="31" t="str">
        <f t="shared" ref="G3:AE3" si="1">IF(INDEX($B$2:$B$30,G2)="","",INDEX($B$2:$B$30,G2))</f>
        <v>Gemiddelde concentratie</v>
      </c>
      <c r="H3" s="32" t="str">
        <f t="shared" si="1"/>
        <v>Gemeten O2</v>
      </c>
      <c r="I3" s="33" t="str">
        <f t="shared" si="1"/>
        <v>Referentie O2</v>
      </c>
      <c r="J3" s="34" t="str">
        <f t="shared" si="1"/>
        <v/>
      </c>
      <c r="K3" s="32" t="str">
        <f t="shared" si="1"/>
        <v/>
      </c>
      <c r="L3" s="32" t="str">
        <f t="shared" si="1"/>
        <v/>
      </c>
      <c r="M3" s="32" t="str">
        <f t="shared" si="1"/>
        <v/>
      </c>
      <c r="N3" s="32" t="str">
        <f t="shared" si="1"/>
        <v/>
      </c>
      <c r="O3" s="32" t="str">
        <f t="shared" si="1"/>
        <v/>
      </c>
      <c r="P3" s="32" t="str">
        <f t="shared" si="1"/>
        <v/>
      </c>
      <c r="Q3" s="32" t="str">
        <f t="shared" si="1"/>
        <v/>
      </c>
      <c r="R3" s="32" t="str">
        <f t="shared" si="1"/>
        <v/>
      </c>
      <c r="S3" s="32" t="str">
        <f t="shared" si="1"/>
        <v/>
      </c>
      <c r="T3" s="32" t="str">
        <f t="shared" si="1"/>
        <v/>
      </c>
      <c r="U3" s="32" t="str">
        <f t="shared" si="1"/>
        <v/>
      </c>
      <c r="V3" s="32" t="str">
        <f t="shared" si="1"/>
        <v/>
      </c>
      <c r="W3" s="32" t="str">
        <f t="shared" si="1"/>
        <v/>
      </c>
      <c r="X3" s="32" t="str">
        <f t="shared" si="1"/>
        <v/>
      </c>
      <c r="Y3" s="32" t="str">
        <f t="shared" si="1"/>
        <v/>
      </c>
      <c r="Z3" s="32" t="str">
        <f t="shared" si="1"/>
        <v/>
      </c>
      <c r="AA3" s="32" t="str">
        <f t="shared" si="1"/>
        <v/>
      </c>
      <c r="AB3" s="32" t="str">
        <f t="shared" si="1"/>
        <v/>
      </c>
      <c r="AC3" s="32" t="str">
        <f t="shared" si="1"/>
        <v/>
      </c>
      <c r="AD3" s="32" t="str">
        <f t="shared" si="1"/>
        <v/>
      </c>
      <c r="AE3" s="33" t="str">
        <f t="shared" si="1"/>
        <v/>
      </c>
      <c r="AF3" s="2"/>
      <c r="AG3" s="2"/>
    </row>
    <row r="4" spans="1:33" ht="13.5" thickBot="1" x14ac:dyDescent="0.35">
      <c r="A4" s="2"/>
      <c r="B4" s="2"/>
      <c r="C4" s="2"/>
      <c r="D4" s="2"/>
      <c r="E4" s="141" t="s">
        <v>2</v>
      </c>
      <c r="F4" s="142"/>
      <c r="G4" s="35">
        <f t="shared" ref="G4:AE4" si="2">IF(G3="","",INDEX($E$2:$E$30,G2)*IF(ISNUMBER(FIND("N",UPPER(INDEX($F$2:$F$30,G2)))),1,INDEX($C$2:$C$30,G2)/100))</f>
        <v>0</v>
      </c>
      <c r="H4" s="36">
        <f t="shared" si="2"/>
        <v>0</v>
      </c>
      <c r="I4" s="37">
        <f t="shared" si="2"/>
        <v>0</v>
      </c>
      <c r="J4" s="38" t="str">
        <f t="shared" si="2"/>
        <v/>
      </c>
      <c r="K4" s="36" t="str">
        <f t="shared" si="2"/>
        <v/>
      </c>
      <c r="L4" s="36" t="str">
        <f t="shared" si="2"/>
        <v/>
      </c>
      <c r="M4" s="36" t="str">
        <f t="shared" si="2"/>
        <v/>
      </c>
      <c r="N4" s="36" t="str">
        <f t="shared" si="2"/>
        <v/>
      </c>
      <c r="O4" s="36" t="str">
        <f t="shared" si="2"/>
        <v/>
      </c>
      <c r="P4" s="36" t="str">
        <f t="shared" si="2"/>
        <v/>
      </c>
      <c r="Q4" s="36" t="str">
        <f t="shared" si="2"/>
        <v/>
      </c>
      <c r="R4" s="36" t="str">
        <f t="shared" si="2"/>
        <v/>
      </c>
      <c r="S4" s="36" t="str">
        <f t="shared" si="2"/>
        <v/>
      </c>
      <c r="T4" s="36" t="str">
        <f t="shared" si="2"/>
        <v/>
      </c>
      <c r="U4" s="36" t="str">
        <f t="shared" si="2"/>
        <v/>
      </c>
      <c r="V4" s="36" t="str">
        <f t="shared" si="2"/>
        <v/>
      </c>
      <c r="W4" s="36" t="str">
        <f t="shared" si="2"/>
        <v/>
      </c>
      <c r="X4" s="36" t="str">
        <f t="shared" si="2"/>
        <v/>
      </c>
      <c r="Y4" s="36" t="str">
        <f t="shared" si="2"/>
        <v/>
      </c>
      <c r="Z4" s="36" t="str">
        <f t="shared" si="2"/>
        <v/>
      </c>
      <c r="AA4" s="36" t="str">
        <f t="shared" si="2"/>
        <v/>
      </c>
      <c r="AB4" s="36" t="str">
        <f t="shared" si="2"/>
        <v/>
      </c>
      <c r="AC4" s="36" t="str">
        <f t="shared" si="2"/>
        <v/>
      </c>
      <c r="AD4" s="36" t="str">
        <f t="shared" si="2"/>
        <v/>
      </c>
      <c r="AE4" s="37" t="str">
        <f t="shared" si="2"/>
        <v/>
      </c>
      <c r="AF4" s="2"/>
      <c r="AG4" s="2"/>
    </row>
    <row r="5" spans="1:33" x14ac:dyDescent="0.3">
      <c r="A5" s="39" t="s">
        <v>4</v>
      </c>
      <c r="B5" s="40" t="s">
        <v>0</v>
      </c>
      <c r="C5" s="41" t="s">
        <v>32</v>
      </c>
      <c r="D5" s="41" t="s">
        <v>33</v>
      </c>
      <c r="E5" s="41" t="s">
        <v>34</v>
      </c>
      <c r="F5" s="42" t="s">
        <v>35</v>
      </c>
      <c r="G5" s="40"/>
      <c r="H5" s="43"/>
      <c r="I5" s="44"/>
      <c r="J5" s="45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43"/>
      <c r="AB5" s="43"/>
      <c r="AC5" s="43"/>
      <c r="AD5" s="43"/>
      <c r="AE5" s="44"/>
      <c r="AF5" s="2"/>
      <c r="AG5" s="2"/>
    </row>
    <row r="6" spans="1:33" x14ac:dyDescent="0.3">
      <c r="A6" s="39" t="s">
        <v>5</v>
      </c>
      <c r="B6" s="12" t="str">
        <f>Meetonzekerheid!E20</f>
        <v>Gemiddelde concentratie</v>
      </c>
      <c r="C6" s="13">
        <f>Meetonzekerheid!G20</f>
        <v>0</v>
      </c>
      <c r="D6" s="14" t="str">
        <f>Meetonzekerheid!H6</f>
        <v>mg/Nm3</v>
      </c>
      <c r="E6" s="13">
        <f>Meetonzekerheid!G16</f>
        <v>0</v>
      </c>
      <c r="F6" s="26" t="s">
        <v>41</v>
      </c>
      <c r="G6" s="46">
        <f t="shared" ref="G6:P15" si="3">IF($C6="","",$C6+IF(G$3=$B6,G$4,0))</f>
        <v>0</v>
      </c>
      <c r="H6" s="47">
        <f t="shared" si="3"/>
        <v>0</v>
      </c>
      <c r="I6" s="48">
        <f t="shared" si="3"/>
        <v>0</v>
      </c>
      <c r="J6" s="49">
        <f t="shared" si="3"/>
        <v>0</v>
      </c>
      <c r="K6" s="47">
        <f t="shared" si="3"/>
        <v>0</v>
      </c>
      <c r="L6" s="47">
        <f t="shared" si="3"/>
        <v>0</v>
      </c>
      <c r="M6" s="47">
        <f t="shared" si="3"/>
        <v>0</v>
      </c>
      <c r="N6" s="47">
        <f t="shared" si="3"/>
        <v>0</v>
      </c>
      <c r="O6" s="47">
        <f t="shared" si="3"/>
        <v>0</v>
      </c>
      <c r="P6" s="47">
        <f t="shared" si="3"/>
        <v>0</v>
      </c>
      <c r="Q6" s="47">
        <f t="shared" ref="Q6:AE15" si="4">IF($C6="","",$C6+IF(Q$3=$B6,Q$4,0))</f>
        <v>0</v>
      </c>
      <c r="R6" s="47">
        <f t="shared" si="4"/>
        <v>0</v>
      </c>
      <c r="S6" s="47">
        <f t="shared" si="4"/>
        <v>0</v>
      </c>
      <c r="T6" s="47">
        <f t="shared" si="4"/>
        <v>0</v>
      </c>
      <c r="U6" s="47">
        <f t="shared" si="4"/>
        <v>0</v>
      </c>
      <c r="V6" s="47">
        <f t="shared" si="4"/>
        <v>0</v>
      </c>
      <c r="W6" s="47">
        <f t="shared" si="4"/>
        <v>0</v>
      </c>
      <c r="X6" s="47">
        <f t="shared" si="4"/>
        <v>0</v>
      </c>
      <c r="Y6" s="47">
        <f t="shared" si="4"/>
        <v>0</v>
      </c>
      <c r="Z6" s="47">
        <f t="shared" si="4"/>
        <v>0</v>
      </c>
      <c r="AA6" s="47">
        <f t="shared" si="4"/>
        <v>0</v>
      </c>
      <c r="AB6" s="47">
        <f t="shared" si="4"/>
        <v>0</v>
      </c>
      <c r="AC6" s="47">
        <f t="shared" si="4"/>
        <v>0</v>
      </c>
      <c r="AD6" s="47">
        <f t="shared" si="4"/>
        <v>0</v>
      </c>
      <c r="AE6" s="48">
        <f t="shared" si="4"/>
        <v>0</v>
      </c>
      <c r="AF6" s="2">
        <f t="shared" ref="AF6:AF30" si="5">IF(C6="","",C6)</f>
        <v>0</v>
      </c>
      <c r="AG6" s="2"/>
    </row>
    <row r="7" spans="1:33" x14ac:dyDescent="0.3">
      <c r="A7" s="39" t="s">
        <v>6</v>
      </c>
      <c r="B7" s="15" t="s">
        <v>42</v>
      </c>
      <c r="C7" s="16">
        <f>IF(Meetonzekerheid!$E$21="--",0,Meetonzekerheid!$G$21)</f>
        <v>0</v>
      </c>
      <c r="D7" s="17" t="str">
        <f>Meetonzekerheid!H17</f>
        <v/>
      </c>
      <c r="E7" s="16">
        <f>IF(Meetonzekerheid!$E$17="--",0,Meetonzekerheid!$G$17)</f>
        <v>0</v>
      </c>
      <c r="F7" s="27" t="s">
        <v>41</v>
      </c>
      <c r="G7" s="50">
        <f t="shared" si="3"/>
        <v>0</v>
      </c>
      <c r="H7" s="51">
        <f t="shared" si="3"/>
        <v>0</v>
      </c>
      <c r="I7" s="52">
        <f t="shared" si="3"/>
        <v>0</v>
      </c>
      <c r="J7" s="53">
        <f t="shared" si="3"/>
        <v>0</v>
      </c>
      <c r="K7" s="51">
        <f t="shared" si="3"/>
        <v>0</v>
      </c>
      <c r="L7" s="51">
        <f t="shared" si="3"/>
        <v>0</v>
      </c>
      <c r="M7" s="51">
        <f t="shared" si="3"/>
        <v>0</v>
      </c>
      <c r="N7" s="51">
        <f t="shared" si="3"/>
        <v>0</v>
      </c>
      <c r="O7" s="51">
        <f t="shared" si="3"/>
        <v>0</v>
      </c>
      <c r="P7" s="51">
        <f t="shared" si="3"/>
        <v>0</v>
      </c>
      <c r="Q7" s="51">
        <f t="shared" si="4"/>
        <v>0</v>
      </c>
      <c r="R7" s="51">
        <f t="shared" si="4"/>
        <v>0</v>
      </c>
      <c r="S7" s="51">
        <f t="shared" si="4"/>
        <v>0</v>
      </c>
      <c r="T7" s="51">
        <f t="shared" si="4"/>
        <v>0</v>
      </c>
      <c r="U7" s="51">
        <f t="shared" si="4"/>
        <v>0</v>
      </c>
      <c r="V7" s="51">
        <f t="shared" si="4"/>
        <v>0</v>
      </c>
      <c r="W7" s="51">
        <f t="shared" si="4"/>
        <v>0</v>
      </c>
      <c r="X7" s="51">
        <f t="shared" si="4"/>
        <v>0</v>
      </c>
      <c r="Y7" s="51">
        <f t="shared" si="4"/>
        <v>0</v>
      </c>
      <c r="Z7" s="51">
        <f t="shared" si="4"/>
        <v>0</v>
      </c>
      <c r="AA7" s="51">
        <f t="shared" si="4"/>
        <v>0</v>
      </c>
      <c r="AB7" s="51">
        <f t="shared" si="4"/>
        <v>0</v>
      </c>
      <c r="AC7" s="51">
        <f t="shared" si="4"/>
        <v>0</v>
      </c>
      <c r="AD7" s="51">
        <f t="shared" si="4"/>
        <v>0</v>
      </c>
      <c r="AE7" s="52">
        <f t="shared" si="4"/>
        <v>0</v>
      </c>
      <c r="AF7" s="2">
        <f t="shared" si="5"/>
        <v>0</v>
      </c>
      <c r="AG7" s="2"/>
    </row>
    <row r="8" spans="1:33" x14ac:dyDescent="0.3">
      <c r="A8" s="39" t="s">
        <v>7</v>
      </c>
      <c r="B8" s="18" t="s">
        <v>43</v>
      </c>
      <c r="C8" s="16">
        <f>IF(Meetonzekerheid!$E$21="--",0,Meetonzekerheid!$G$7)</f>
        <v>0</v>
      </c>
      <c r="D8" s="16" t="str">
        <f>D7</f>
        <v/>
      </c>
      <c r="E8" s="16">
        <v>0</v>
      </c>
      <c r="F8" s="28" t="s">
        <v>41</v>
      </c>
      <c r="G8" s="50">
        <f t="shared" si="3"/>
        <v>0</v>
      </c>
      <c r="H8" s="51">
        <f t="shared" si="3"/>
        <v>0</v>
      </c>
      <c r="I8" s="52">
        <f t="shared" si="3"/>
        <v>0</v>
      </c>
      <c r="J8" s="53">
        <f t="shared" si="3"/>
        <v>0</v>
      </c>
      <c r="K8" s="51">
        <f t="shared" si="3"/>
        <v>0</v>
      </c>
      <c r="L8" s="51">
        <f t="shared" si="3"/>
        <v>0</v>
      </c>
      <c r="M8" s="51">
        <f t="shared" si="3"/>
        <v>0</v>
      </c>
      <c r="N8" s="51">
        <f t="shared" si="3"/>
        <v>0</v>
      </c>
      <c r="O8" s="51">
        <f t="shared" si="3"/>
        <v>0</v>
      </c>
      <c r="P8" s="51">
        <f t="shared" si="3"/>
        <v>0</v>
      </c>
      <c r="Q8" s="51">
        <f t="shared" si="4"/>
        <v>0</v>
      </c>
      <c r="R8" s="51">
        <f t="shared" si="4"/>
        <v>0</v>
      </c>
      <c r="S8" s="51">
        <f t="shared" si="4"/>
        <v>0</v>
      </c>
      <c r="T8" s="51">
        <f t="shared" si="4"/>
        <v>0</v>
      </c>
      <c r="U8" s="51">
        <f t="shared" si="4"/>
        <v>0</v>
      </c>
      <c r="V8" s="51">
        <f t="shared" si="4"/>
        <v>0</v>
      </c>
      <c r="W8" s="51">
        <f t="shared" si="4"/>
        <v>0</v>
      </c>
      <c r="X8" s="51">
        <f t="shared" si="4"/>
        <v>0</v>
      </c>
      <c r="Y8" s="51">
        <f t="shared" si="4"/>
        <v>0</v>
      </c>
      <c r="Z8" s="51">
        <f t="shared" si="4"/>
        <v>0</v>
      </c>
      <c r="AA8" s="51">
        <f t="shared" si="4"/>
        <v>0</v>
      </c>
      <c r="AB8" s="51">
        <f t="shared" si="4"/>
        <v>0</v>
      </c>
      <c r="AC8" s="51">
        <f t="shared" si="4"/>
        <v>0</v>
      </c>
      <c r="AD8" s="51">
        <f t="shared" si="4"/>
        <v>0</v>
      </c>
      <c r="AE8" s="52">
        <f t="shared" si="4"/>
        <v>0</v>
      </c>
      <c r="AF8" s="2">
        <f t="shared" si="5"/>
        <v>0</v>
      </c>
      <c r="AG8" s="2"/>
    </row>
    <row r="9" spans="1:33" x14ac:dyDescent="0.3">
      <c r="A9" s="2" t="s">
        <v>8</v>
      </c>
      <c r="B9" s="18"/>
      <c r="C9" s="16"/>
      <c r="D9" s="16"/>
      <c r="E9" s="16"/>
      <c r="F9" s="28"/>
      <c r="G9" s="50" t="str">
        <f t="shared" si="3"/>
        <v/>
      </c>
      <c r="H9" s="51" t="str">
        <f t="shared" si="3"/>
        <v/>
      </c>
      <c r="I9" s="52" t="str">
        <f t="shared" si="3"/>
        <v/>
      </c>
      <c r="J9" s="53" t="str">
        <f t="shared" si="3"/>
        <v/>
      </c>
      <c r="K9" s="51" t="str">
        <f t="shared" si="3"/>
        <v/>
      </c>
      <c r="L9" s="51" t="str">
        <f t="shared" si="3"/>
        <v/>
      </c>
      <c r="M9" s="51" t="str">
        <f t="shared" si="3"/>
        <v/>
      </c>
      <c r="N9" s="51" t="str">
        <f t="shared" si="3"/>
        <v/>
      </c>
      <c r="O9" s="51" t="str">
        <f t="shared" si="3"/>
        <v/>
      </c>
      <c r="P9" s="51" t="str">
        <f t="shared" si="3"/>
        <v/>
      </c>
      <c r="Q9" s="51" t="str">
        <f t="shared" si="4"/>
        <v/>
      </c>
      <c r="R9" s="51" t="str">
        <f t="shared" si="4"/>
        <v/>
      </c>
      <c r="S9" s="51" t="str">
        <f t="shared" si="4"/>
        <v/>
      </c>
      <c r="T9" s="51" t="str">
        <f t="shared" si="4"/>
        <v/>
      </c>
      <c r="U9" s="51" t="str">
        <f t="shared" si="4"/>
        <v/>
      </c>
      <c r="V9" s="51" t="str">
        <f t="shared" si="4"/>
        <v/>
      </c>
      <c r="W9" s="51" t="str">
        <f t="shared" si="4"/>
        <v/>
      </c>
      <c r="X9" s="51" t="str">
        <f t="shared" si="4"/>
        <v/>
      </c>
      <c r="Y9" s="51" t="str">
        <f t="shared" si="4"/>
        <v/>
      </c>
      <c r="Z9" s="51" t="str">
        <f t="shared" si="4"/>
        <v/>
      </c>
      <c r="AA9" s="51" t="str">
        <f t="shared" si="4"/>
        <v/>
      </c>
      <c r="AB9" s="51" t="str">
        <f t="shared" si="4"/>
        <v/>
      </c>
      <c r="AC9" s="51" t="str">
        <f t="shared" si="4"/>
        <v/>
      </c>
      <c r="AD9" s="51" t="str">
        <f t="shared" si="4"/>
        <v/>
      </c>
      <c r="AE9" s="52" t="str">
        <f t="shared" si="4"/>
        <v/>
      </c>
      <c r="AF9" s="2" t="str">
        <f t="shared" si="5"/>
        <v/>
      </c>
      <c r="AG9" s="2"/>
    </row>
    <row r="10" spans="1:33" x14ac:dyDescent="0.3">
      <c r="A10" s="2" t="s">
        <v>9</v>
      </c>
      <c r="B10" s="18"/>
      <c r="C10" s="16"/>
      <c r="D10" s="16"/>
      <c r="E10" s="16"/>
      <c r="F10" s="28"/>
      <c r="G10" s="50" t="str">
        <f t="shared" si="3"/>
        <v/>
      </c>
      <c r="H10" s="51" t="str">
        <f t="shared" si="3"/>
        <v/>
      </c>
      <c r="I10" s="52" t="str">
        <f t="shared" si="3"/>
        <v/>
      </c>
      <c r="J10" s="53" t="str">
        <f t="shared" si="3"/>
        <v/>
      </c>
      <c r="K10" s="51" t="str">
        <f t="shared" si="3"/>
        <v/>
      </c>
      <c r="L10" s="51" t="str">
        <f t="shared" si="3"/>
        <v/>
      </c>
      <c r="M10" s="51" t="str">
        <f t="shared" si="3"/>
        <v/>
      </c>
      <c r="N10" s="51" t="str">
        <f t="shared" si="3"/>
        <v/>
      </c>
      <c r="O10" s="51" t="str">
        <f t="shared" si="3"/>
        <v/>
      </c>
      <c r="P10" s="51" t="str">
        <f t="shared" si="3"/>
        <v/>
      </c>
      <c r="Q10" s="51" t="str">
        <f t="shared" si="4"/>
        <v/>
      </c>
      <c r="R10" s="51" t="str">
        <f t="shared" si="4"/>
        <v/>
      </c>
      <c r="S10" s="51" t="str">
        <f t="shared" si="4"/>
        <v/>
      </c>
      <c r="T10" s="51" t="str">
        <f t="shared" si="4"/>
        <v/>
      </c>
      <c r="U10" s="51" t="str">
        <f t="shared" si="4"/>
        <v/>
      </c>
      <c r="V10" s="51" t="str">
        <f t="shared" si="4"/>
        <v/>
      </c>
      <c r="W10" s="51" t="str">
        <f t="shared" si="4"/>
        <v/>
      </c>
      <c r="X10" s="51" t="str">
        <f t="shared" si="4"/>
        <v/>
      </c>
      <c r="Y10" s="51" t="str">
        <f t="shared" si="4"/>
        <v/>
      </c>
      <c r="Z10" s="51" t="str">
        <f t="shared" si="4"/>
        <v/>
      </c>
      <c r="AA10" s="51" t="str">
        <f t="shared" si="4"/>
        <v/>
      </c>
      <c r="AB10" s="51" t="str">
        <f t="shared" si="4"/>
        <v/>
      </c>
      <c r="AC10" s="51" t="str">
        <f t="shared" si="4"/>
        <v/>
      </c>
      <c r="AD10" s="51" t="str">
        <f t="shared" si="4"/>
        <v/>
      </c>
      <c r="AE10" s="52" t="str">
        <f t="shared" si="4"/>
        <v/>
      </c>
      <c r="AF10" s="2" t="str">
        <f t="shared" si="5"/>
        <v/>
      </c>
      <c r="AG10" s="2"/>
    </row>
    <row r="11" spans="1:33" x14ac:dyDescent="0.3">
      <c r="A11" s="2" t="s">
        <v>10</v>
      </c>
      <c r="B11" s="18"/>
      <c r="C11" s="16"/>
      <c r="D11" s="16"/>
      <c r="E11" s="16"/>
      <c r="F11" s="28"/>
      <c r="G11" s="50" t="str">
        <f t="shared" si="3"/>
        <v/>
      </c>
      <c r="H11" s="51" t="str">
        <f t="shared" si="3"/>
        <v/>
      </c>
      <c r="I11" s="52" t="str">
        <f t="shared" si="3"/>
        <v/>
      </c>
      <c r="J11" s="53" t="str">
        <f t="shared" si="3"/>
        <v/>
      </c>
      <c r="K11" s="51" t="str">
        <f t="shared" si="3"/>
        <v/>
      </c>
      <c r="L11" s="51" t="str">
        <f t="shared" si="3"/>
        <v/>
      </c>
      <c r="M11" s="51" t="str">
        <f t="shared" si="3"/>
        <v/>
      </c>
      <c r="N11" s="51" t="str">
        <f t="shared" si="3"/>
        <v/>
      </c>
      <c r="O11" s="51" t="str">
        <f t="shared" si="3"/>
        <v/>
      </c>
      <c r="P11" s="51" t="str">
        <f t="shared" si="3"/>
        <v/>
      </c>
      <c r="Q11" s="51" t="str">
        <f t="shared" si="4"/>
        <v/>
      </c>
      <c r="R11" s="51" t="str">
        <f t="shared" si="4"/>
        <v/>
      </c>
      <c r="S11" s="51" t="str">
        <f t="shared" si="4"/>
        <v/>
      </c>
      <c r="T11" s="51" t="str">
        <f t="shared" si="4"/>
        <v/>
      </c>
      <c r="U11" s="51" t="str">
        <f t="shared" si="4"/>
        <v/>
      </c>
      <c r="V11" s="51" t="str">
        <f t="shared" si="4"/>
        <v/>
      </c>
      <c r="W11" s="51" t="str">
        <f t="shared" si="4"/>
        <v/>
      </c>
      <c r="X11" s="51" t="str">
        <f t="shared" si="4"/>
        <v/>
      </c>
      <c r="Y11" s="51" t="str">
        <f t="shared" si="4"/>
        <v/>
      </c>
      <c r="Z11" s="51" t="str">
        <f t="shared" si="4"/>
        <v/>
      </c>
      <c r="AA11" s="51" t="str">
        <f t="shared" si="4"/>
        <v/>
      </c>
      <c r="AB11" s="51" t="str">
        <f t="shared" si="4"/>
        <v/>
      </c>
      <c r="AC11" s="51" t="str">
        <f t="shared" si="4"/>
        <v/>
      </c>
      <c r="AD11" s="51" t="str">
        <f t="shared" si="4"/>
        <v/>
      </c>
      <c r="AE11" s="52" t="str">
        <f t="shared" si="4"/>
        <v/>
      </c>
      <c r="AF11" s="2" t="str">
        <f t="shared" si="5"/>
        <v/>
      </c>
      <c r="AG11" s="2"/>
    </row>
    <row r="12" spans="1:33" x14ac:dyDescent="0.3">
      <c r="A12" s="2" t="s">
        <v>11</v>
      </c>
      <c r="B12" s="18"/>
      <c r="C12" s="16"/>
      <c r="D12" s="16"/>
      <c r="E12" s="16"/>
      <c r="F12" s="28"/>
      <c r="G12" s="50" t="str">
        <f t="shared" si="3"/>
        <v/>
      </c>
      <c r="H12" s="51" t="str">
        <f t="shared" si="3"/>
        <v/>
      </c>
      <c r="I12" s="52" t="str">
        <f t="shared" si="3"/>
        <v/>
      </c>
      <c r="J12" s="53" t="str">
        <f t="shared" si="3"/>
        <v/>
      </c>
      <c r="K12" s="51" t="str">
        <f t="shared" si="3"/>
        <v/>
      </c>
      <c r="L12" s="51" t="str">
        <f t="shared" si="3"/>
        <v/>
      </c>
      <c r="M12" s="51" t="str">
        <f t="shared" si="3"/>
        <v/>
      </c>
      <c r="N12" s="51" t="str">
        <f t="shared" si="3"/>
        <v/>
      </c>
      <c r="O12" s="51" t="str">
        <f t="shared" si="3"/>
        <v/>
      </c>
      <c r="P12" s="51" t="str">
        <f t="shared" si="3"/>
        <v/>
      </c>
      <c r="Q12" s="51" t="str">
        <f t="shared" si="4"/>
        <v/>
      </c>
      <c r="R12" s="51" t="str">
        <f t="shared" si="4"/>
        <v/>
      </c>
      <c r="S12" s="51" t="str">
        <f t="shared" si="4"/>
        <v/>
      </c>
      <c r="T12" s="51" t="str">
        <f t="shared" si="4"/>
        <v/>
      </c>
      <c r="U12" s="51" t="str">
        <f t="shared" si="4"/>
        <v/>
      </c>
      <c r="V12" s="51" t="str">
        <f t="shared" si="4"/>
        <v/>
      </c>
      <c r="W12" s="51" t="str">
        <f t="shared" si="4"/>
        <v/>
      </c>
      <c r="X12" s="51" t="str">
        <f t="shared" si="4"/>
        <v/>
      </c>
      <c r="Y12" s="51" t="str">
        <f t="shared" si="4"/>
        <v/>
      </c>
      <c r="Z12" s="51" t="str">
        <f t="shared" si="4"/>
        <v/>
      </c>
      <c r="AA12" s="51" t="str">
        <f t="shared" si="4"/>
        <v/>
      </c>
      <c r="AB12" s="51" t="str">
        <f t="shared" si="4"/>
        <v/>
      </c>
      <c r="AC12" s="51" t="str">
        <f t="shared" si="4"/>
        <v/>
      </c>
      <c r="AD12" s="51" t="str">
        <f t="shared" si="4"/>
        <v/>
      </c>
      <c r="AE12" s="52" t="str">
        <f t="shared" si="4"/>
        <v/>
      </c>
      <c r="AF12" s="2" t="str">
        <f t="shared" si="5"/>
        <v/>
      </c>
      <c r="AG12" s="2"/>
    </row>
    <row r="13" spans="1:33" x14ac:dyDescent="0.3">
      <c r="A13" s="2" t="s">
        <v>12</v>
      </c>
      <c r="B13" s="18"/>
      <c r="C13" s="16"/>
      <c r="D13" s="16"/>
      <c r="E13" s="16"/>
      <c r="F13" s="28"/>
      <c r="G13" s="50" t="str">
        <f t="shared" si="3"/>
        <v/>
      </c>
      <c r="H13" s="51" t="str">
        <f t="shared" si="3"/>
        <v/>
      </c>
      <c r="I13" s="52" t="str">
        <f t="shared" si="3"/>
        <v/>
      </c>
      <c r="J13" s="53" t="str">
        <f t="shared" si="3"/>
        <v/>
      </c>
      <c r="K13" s="51" t="str">
        <f t="shared" si="3"/>
        <v/>
      </c>
      <c r="L13" s="51" t="str">
        <f t="shared" si="3"/>
        <v/>
      </c>
      <c r="M13" s="51" t="str">
        <f t="shared" si="3"/>
        <v/>
      </c>
      <c r="N13" s="51" t="str">
        <f t="shared" si="3"/>
        <v/>
      </c>
      <c r="O13" s="51" t="str">
        <f t="shared" si="3"/>
        <v/>
      </c>
      <c r="P13" s="51" t="str">
        <f t="shared" si="3"/>
        <v/>
      </c>
      <c r="Q13" s="51" t="str">
        <f t="shared" si="4"/>
        <v/>
      </c>
      <c r="R13" s="51" t="str">
        <f t="shared" si="4"/>
        <v/>
      </c>
      <c r="S13" s="51" t="str">
        <f t="shared" si="4"/>
        <v/>
      </c>
      <c r="T13" s="51" t="str">
        <f t="shared" si="4"/>
        <v/>
      </c>
      <c r="U13" s="51" t="str">
        <f t="shared" si="4"/>
        <v/>
      </c>
      <c r="V13" s="51" t="str">
        <f t="shared" si="4"/>
        <v/>
      </c>
      <c r="W13" s="51" t="str">
        <f t="shared" si="4"/>
        <v/>
      </c>
      <c r="X13" s="51" t="str">
        <f t="shared" si="4"/>
        <v/>
      </c>
      <c r="Y13" s="51" t="str">
        <f t="shared" si="4"/>
        <v/>
      </c>
      <c r="Z13" s="51" t="str">
        <f t="shared" si="4"/>
        <v/>
      </c>
      <c r="AA13" s="51" t="str">
        <f t="shared" si="4"/>
        <v/>
      </c>
      <c r="AB13" s="51" t="str">
        <f t="shared" si="4"/>
        <v/>
      </c>
      <c r="AC13" s="51" t="str">
        <f t="shared" si="4"/>
        <v/>
      </c>
      <c r="AD13" s="51" t="str">
        <f t="shared" si="4"/>
        <v/>
      </c>
      <c r="AE13" s="52" t="str">
        <f t="shared" si="4"/>
        <v/>
      </c>
      <c r="AF13" s="2" t="str">
        <f t="shared" si="5"/>
        <v/>
      </c>
      <c r="AG13" s="2"/>
    </row>
    <row r="14" spans="1:33" x14ac:dyDescent="0.3">
      <c r="A14" s="2" t="s">
        <v>13</v>
      </c>
      <c r="B14" s="18"/>
      <c r="C14" s="16"/>
      <c r="D14" s="16"/>
      <c r="E14" s="16"/>
      <c r="F14" s="28"/>
      <c r="G14" s="50" t="str">
        <f t="shared" si="3"/>
        <v/>
      </c>
      <c r="H14" s="51" t="str">
        <f t="shared" si="3"/>
        <v/>
      </c>
      <c r="I14" s="52" t="str">
        <f t="shared" si="3"/>
        <v/>
      </c>
      <c r="J14" s="53" t="str">
        <f t="shared" si="3"/>
        <v/>
      </c>
      <c r="K14" s="51" t="str">
        <f t="shared" si="3"/>
        <v/>
      </c>
      <c r="L14" s="51" t="str">
        <f t="shared" si="3"/>
        <v/>
      </c>
      <c r="M14" s="51" t="str">
        <f t="shared" si="3"/>
        <v/>
      </c>
      <c r="N14" s="51" t="str">
        <f t="shared" si="3"/>
        <v/>
      </c>
      <c r="O14" s="51" t="str">
        <f t="shared" si="3"/>
        <v/>
      </c>
      <c r="P14" s="51" t="str">
        <f t="shared" si="3"/>
        <v/>
      </c>
      <c r="Q14" s="51" t="str">
        <f t="shared" si="4"/>
        <v/>
      </c>
      <c r="R14" s="51" t="str">
        <f t="shared" si="4"/>
        <v/>
      </c>
      <c r="S14" s="51" t="str">
        <f t="shared" si="4"/>
        <v/>
      </c>
      <c r="T14" s="51" t="str">
        <f t="shared" si="4"/>
        <v/>
      </c>
      <c r="U14" s="51" t="str">
        <f t="shared" si="4"/>
        <v/>
      </c>
      <c r="V14" s="51" t="str">
        <f t="shared" si="4"/>
        <v/>
      </c>
      <c r="W14" s="51" t="str">
        <f t="shared" si="4"/>
        <v/>
      </c>
      <c r="X14" s="51" t="str">
        <f t="shared" si="4"/>
        <v/>
      </c>
      <c r="Y14" s="51" t="str">
        <f t="shared" si="4"/>
        <v/>
      </c>
      <c r="Z14" s="51" t="str">
        <f t="shared" si="4"/>
        <v/>
      </c>
      <c r="AA14" s="51" t="str">
        <f t="shared" si="4"/>
        <v/>
      </c>
      <c r="AB14" s="51" t="str">
        <f t="shared" si="4"/>
        <v/>
      </c>
      <c r="AC14" s="51" t="str">
        <f t="shared" si="4"/>
        <v/>
      </c>
      <c r="AD14" s="51" t="str">
        <f t="shared" si="4"/>
        <v/>
      </c>
      <c r="AE14" s="52" t="str">
        <f t="shared" si="4"/>
        <v/>
      </c>
      <c r="AF14" s="2" t="str">
        <f t="shared" si="5"/>
        <v/>
      </c>
      <c r="AG14" s="2"/>
    </row>
    <row r="15" spans="1:33" x14ac:dyDescent="0.3">
      <c r="A15" s="2" t="s">
        <v>14</v>
      </c>
      <c r="B15" s="18"/>
      <c r="C15" s="16"/>
      <c r="D15" s="16"/>
      <c r="E15" s="16"/>
      <c r="F15" s="28"/>
      <c r="G15" s="50" t="str">
        <f t="shared" si="3"/>
        <v/>
      </c>
      <c r="H15" s="51" t="str">
        <f t="shared" si="3"/>
        <v/>
      </c>
      <c r="I15" s="52" t="str">
        <f t="shared" si="3"/>
        <v/>
      </c>
      <c r="J15" s="53" t="str">
        <f t="shared" si="3"/>
        <v/>
      </c>
      <c r="K15" s="51" t="str">
        <f t="shared" si="3"/>
        <v/>
      </c>
      <c r="L15" s="51" t="str">
        <f t="shared" si="3"/>
        <v/>
      </c>
      <c r="M15" s="51" t="str">
        <f t="shared" si="3"/>
        <v/>
      </c>
      <c r="N15" s="51" t="str">
        <f t="shared" si="3"/>
        <v/>
      </c>
      <c r="O15" s="51" t="str">
        <f t="shared" si="3"/>
        <v/>
      </c>
      <c r="P15" s="51" t="str">
        <f t="shared" si="3"/>
        <v/>
      </c>
      <c r="Q15" s="51" t="str">
        <f t="shared" si="4"/>
        <v/>
      </c>
      <c r="R15" s="51" t="str">
        <f t="shared" si="4"/>
        <v/>
      </c>
      <c r="S15" s="51" t="str">
        <f t="shared" si="4"/>
        <v/>
      </c>
      <c r="T15" s="51" t="str">
        <f t="shared" si="4"/>
        <v/>
      </c>
      <c r="U15" s="51" t="str">
        <f t="shared" si="4"/>
        <v/>
      </c>
      <c r="V15" s="51" t="str">
        <f t="shared" si="4"/>
        <v/>
      </c>
      <c r="W15" s="51" t="str">
        <f t="shared" si="4"/>
        <v/>
      </c>
      <c r="X15" s="51" t="str">
        <f t="shared" si="4"/>
        <v/>
      </c>
      <c r="Y15" s="51" t="str">
        <f t="shared" si="4"/>
        <v/>
      </c>
      <c r="Z15" s="51" t="str">
        <f t="shared" si="4"/>
        <v/>
      </c>
      <c r="AA15" s="51" t="str">
        <f t="shared" si="4"/>
        <v/>
      </c>
      <c r="AB15" s="51" t="str">
        <f t="shared" si="4"/>
        <v/>
      </c>
      <c r="AC15" s="51" t="str">
        <f t="shared" si="4"/>
        <v/>
      </c>
      <c r="AD15" s="51" t="str">
        <f t="shared" si="4"/>
        <v/>
      </c>
      <c r="AE15" s="52" t="str">
        <f t="shared" si="4"/>
        <v/>
      </c>
      <c r="AF15" s="2" t="str">
        <f t="shared" si="5"/>
        <v/>
      </c>
      <c r="AG15" s="2"/>
    </row>
    <row r="16" spans="1:33" x14ac:dyDescent="0.3">
      <c r="A16" s="2" t="s">
        <v>15</v>
      </c>
      <c r="B16" s="18"/>
      <c r="C16" s="16"/>
      <c r="D16" s="16"/>
      <c r="E16" s="16"/>
      <c r="F16" s="28"/>
      <c r="G16" s="50" t="str">
        <f t="shared" ref="G16:P30" si="6">IF($C16="","",$C16+IF(G$3=$B16,G$4,0))</f>
        <v/>
      </c>
      <c r="H16" s="51" t="str">
        <f t="shared" si="6"/>
        <v/>
      </c>
      <c r="I16" s="52" t="str">
        <f t="shared" si="6"/>
        <v/>
      </c>
      <c r="J16" s="53" t="str">
        <f t="shared" si="6"/>
        <v/>
      </c>
      <c r="K16" s="51" t="str">
        <f t="shared" si="6"/>
        <v/>
      </c>
      <c r="L16" s="51" t="str">
        <f t="shared" si="6"/>
        <v/>
      </c>
      <c r="M16" s="51" t="str">
        <f t="shared" si="6"/>
        <v/>
      </c>
      <c r="N16" s="51" t="str">
        <f t="shared" si="6"/>
        <v/>
      </c>
      <c r="O16" s="51" t="str">
        <f t="shared" si="6"/>
        <v/>
      </c>
      <c r="P16" s="51" t="str">
        <f t="shared" si="6"/>
        <v/>
      </c>
      <c r="Q16" s="51" t="str">
        <f t="shared" ref="Q16:AE30" si="7">IF($C16="","",$C16+IF(Q$3=$B16,Q$4,0))</f>
        <v/>
      </c>
      <c r="R16" s="51" t="str">
        <f t="shared" si="7"/>
        <v/>
      </c>
      <c r="S16" s="51" t="str">
        <f t="shared" si="7"/>
        <v/>
      </c>
      <c r="T16" s="51" t="str">
        <f t="shared" si="7"/>
        <v/>
      </c>
      <c r="U16" s="51" t="str">
        <f t="shared" si="7"/>
        <v/>
      </c>
      <c r="V16" s="51" t="str">
        <f t="shared" si="7"/>
        <v/>
      </c>
      <c r="W16" s="51" t="str">
        <f t="shared" si="7"/>
        <v/>
      </c>
      <c r="X16" s="51" t="str">
        <f t="shared" si="7"/>
        <v/>
      </c>
      <c r="Y16" s="51" t="str">
        <f t="shared" si="7"/>
        <v/>
      </c>
      <c r="Z16" s="51" t="str">
        <f t="shared" si="7"/>
        <v/>
      </c>
      <c r="AA16" s="51" t="str">
        <f t="shared" si="7"/>
        <v/>
      </c>
      <c r="AB16" s="51" t="str">
        <f t="shared" si="7"/>
        <v/>
      </c>
      <c r="AC16" s="51" t="str">
        <f t="shared" si="7"/>
        <v/>
      </c>
      <c r="AD16" s="51" t="str">
        <f t="shared" si="7"/>
        <v/>
      </c>
      <c r="AE16" s="52" t="str">
        <f t="shared" si="7"/>
        <v/>
      </c>
      <c r="AF16" s="2" t="str">
        <f t="shared" si="5"/>
        <v/>
      </c>
      <c r="AG16" s="2"/>
    </row>
    <row r="17" spans="1:33" x14ac:dyDescent="0.3">
      <c r="A17" s="2" t="s">
        <v>16</v>
      </c>
      <c r="B17" s="18"/>
      <c r="C17" s="16"/>
      <c r="D17" s="16"/>
      <c r="E17" s="16"/>
      <c r="F17" s="28"/>
      <c r="G17" s="50" t="str">
        <f t="shared" si="6"/>
        <v/>
      </c>
      <c r="H17" s="51" t="str">
        <f t="shared" si="6"/>
        <v/>
      </c>
      <c r="I17" s="52" t="str">
        <f t="shared" si="6"/>
        <v/>
      </c>
      <c r="J17" s="53" t="str">
        <f t="shared" si="6"/>
        <v/>
      </c>
      <c r="K17" s="51" t="str">
        <f t="shared" si="6"/>
        <v/>
      </c>
      <c r="L17" s="51" t="str">
        <f t="shared" si="6"/>
        <v/>
      </c>
      <c r="M17" s="51" t="str">
        <f t="shared" si="6"/>
        <v/>
      </c>
      <c r="N17" s="51" t="str">
        <f t="shared" si="6"/>
        <v/>
      </c>
      <c r="O17" s="51" t="str">
        <f t="shared" si="6"/>
        <v/>
      </c>
      <c r="P17" s="51" t="str">
        <f t="shared" si="6"/>
        <v/>
      </c>
      <c r="Q17" s="51" t="str">
        <f t="shared" si="7"/>
        <v/>
      </c>
      <c r="R17" s="51" t="str">
        <f t="shared" si="7"/>
        <v/>
      </c>
      <c r="S17" s="51" t="str">
        <f t="shared" si="7"/>
        <v/>
      </c>
      <c r="T17" s="51" t="str">
        <f t="shared" si="7"/>
        <v/>
      </c>
      <c r="U17" s="51" t="str">
        <f t="shared" si="7"/>
        <v/>
      </c>
      <c r="V17" s="51" t="str">
        <f t="shared" si="7"/>
        <v/>
      </c>
      <c r="W17" s="51" t="str">
        <f t="shared" si="7"/>
        <v/>
      </c>
      <c r="X17" s="51" t="str">
        <f t="shared" si="7"/>
        <v/>
      </c>
      <c r="Y17" s="51" t="str">
        <f t="shared" si="7"/>
        <v/>
      </c>
      <c r="Z17" s="51" t="str">
        <f t="shared" si="7"/>
        <v/>
      </c>
      <c r="AA17" s="51" t="str">
        <f t="shared" si="7"/>
        <v/>
      </c>
      <c r="AB17" s="51" t="str">
        <f t="shared" si="7"/>
        <v/>
      </c>
      <c r="AC17" s="51" t="str">
        <f t="shared" si="7"/>
        <v/>
      </c>
      <c r="AD17" s="51" t="str">
        <f t="shared" si="7"/>
        <v/>
      </c>
      <c r="AE17" s="52" t="str">
        <f t="shared" si="7"/>
        <v/>
      </c>
      <c r="AF17" s="2" t="str">
        <f t="shared" si="5"/>
        <v/>
      </c>
      <c r="AG17" s="2"/>
    </row>
    <row r="18" spans="1:33" x14ac:dyDescent="0.3">
      <c r="A18" s="2" t="s">
        <v>17</v>
      </c>
      <c r="B18" s="18"/>
      <c r="C18" s="16"/>
      <c r="D18" s="16"/>
      <c r="E18" s="16"/>
      <c r="F18" s="28"/>
      <c r="G18" s="50" t="str">
        <f t="shared" si="6"/>
        <v/>
      </c>
      <c r="H18" s="51" t="str">
        <f t="shared" si="6"/>
        <v/>
      </c>
      <c r="I18" s="52" t="str">
        <f t="shared" si="6"/>
        <v/>
      </c>
      <c r="J18" s="53" t="str">
        <f t="shared" si="6"/>
        <v/>
      </c>
      <c r="K18" s="51" t="str">
        <f t="shared" si="6"/>
        <v/>
      </c>
      <c r="L18" s="51" t="str">
        <f t="shared" si="6"/>
        <v/>
      </c>
      <c r="M18" s="51" t="str">
        <f t="shared" si="6"/>
        <v/>
      </c>
      <c r="N18" s="51" t="str">
        <f t="shared" si="6"/>
        <v/>
      </c>
      <c r="O18" s="51" t="str">
        <f t="shared" si="6"/>
        <v/>
      </c>
      <c r="P18" s="51" t="str">
        <f t="shared" si="6"/>
        <v/>
      </c>
      <c r="Q18" s="51" t="str">
        <f t="shared" si="7"/>
        <v/>
      </c>
      <c r="R18" s="51" t="str">
        <f t="shared" si="7"/>
        <v/>
      </c>
      <c r="S18" s="51" t="str">
        <f t="shared" si="7"/>
        <v/>
      </c>
      <c r="T18" s="51" t="str">
        <f t="shared" si="7"/>
        <v/>
      </c>
      <c r="U18" s="51" t="str">
        <f t="shared" si="7"/>
        <v/>
      </c>
      <c r="V18" s="51" t="str">
        <f t="shared" si="7"/>
        <v/>
      </c>
      <c r="W18" s="51" t="str">
        <f t="shared" si="7"/>
        <v/>
      </c>
      <c r="X18" s="51" t="str">
        <f t="shared" si="7"/>
        <v/>
      </c>
      <c r="Y18" s="51" t="str">
        <f t="shared" si="7"/>
        <v/>
      </c>
      <c r="Z18" s="51" t="str">
        <f t="shared" si="7"/>
        <v/>
      </c>
      <c r="AA18" s="51" t="str">
        <f t="shared" si="7"/>
        <v/>
      </c>
      <c r="AB18" s="51" t="str">
        <f t="shared" si="7"/>
        <v/>
      </c>
      <c r="AC18" s="51" t="str">
        <f t="shared" si="7"/>
        <v/>
      </c>
      <c r="AD18" s="51" t="str">
        <f t="shared" si="7"/>
        <v/>
      </c>
      <c r="AE18" s="52" t="str">
        <f t="shared" si="7"/>
        <v/>
      </c>
      <c r="AF18" s="2" t="str">
        <f t="shared" si="5"/>
        <v/>
      </c>
      <c r="AG18" s="2"/>
    </row>
    <row r="19" spans="1:33" x14ac:dyDescent="0.3">
      <c r="A19" s="2" t="s">
        <v>18</v>
      </c>
      <c r="B19" s="18"/>
      <c r="C19" s="16"/>
      <c r="D19" s="16"/>
      <c r="E19" s="16"/>
      <c r="F19" s="28"/>
      <c r="G19" s="50" t="str">
        <f t="shared" si="6"/>
        <v/>
      </c>
      <c r="H19" s="51" t="str">
        <f t="shared" si="6"/>
        <v/>
      </c>
      <c r="I19" s="52" t="str">
        <f t="shared" si="6"/>
        <v/>
      </c>
      <c r="J19" s="53" t="str">
        <f t="shared" si="6"/>
        <v/>
      </c>
      <c r="K19" s="51" t="str">
        <f t="shared" si="6"/>
        <v/>
      </c>
      <c r="L19" s="51" t="str">
        <f t="shared" si="6"/>
        <v/>
      </c>
      <c r="M19" s="51" t="str">
        <f t="shared" si="6"/>
        <v/>
      </c>
      <c r="N19" s="51" t="str">
        <f t="shared" si="6"/>
        <v/>
      </c>
      <c r="O19" s="51" t="str">
        <f t="shared" si="6"/>
        <v/>
      </c>
      <c r="P19" s="51" t="str">
        <f t="shared" si="6"/>
        <v/>
      </c>
      <c r="Q19" s="51" t="str">
        <f t="shared" si="7"/>
        <v/>
      </c>
      <c r="R19" s="51" t="str">
        <f t="shared" si="7"/>
        <v/>
      </c>
      <c r="S19" s="51" t="str">
        <f t="shared" si="7"/>
        <v/>
      </c>
      <c r="T19" s="51" t="str">
        <f t="shared" si="7"/>
        <v/>
      </c>
      <c r="U19" s="51" t="str">
        <f t="shared" si="7"/>
        <v/>
      </c>
      <c r="V19" s="51" t="str">
        <f t="shared" si="7"/>
        <v/>
      </c>
      <c r="W19" s="51" t="str">
        <f t="shared" si="7"/>
        <v/>
      </c>
      <c r="X19" s="51" t="str">
        <f t="shared" si="7"/>
        <v/>
      </c>
      <c r="Y19" s="51" t="str">
        <f t="shared" si="7"/>
        <v/>
      </c>
      <c r="Z19" s="51" t="str">
        <f t="shared" si="7"/>
        <v/>
      </c>
      <c r="AA19" s="51" t="str">
        <f t="shared" si="7"/>
        <v/>
      </c>
      <c r="AB19" s="51" t="str">
        <f t="shared" si="7"/>
        <v/>
      </c>
      <c r="AC19" s="51" t="str">
        <f t="shared" si="7"/>
        <v/>
      </c>
      <c r="AD19" s="51" t="str">
        <f t="shared" si="7"/>
        <v/>
      </c>
      <c r="AE19" s="52" t="str">
        <f t="shared" si="7"/>
        <v/>
      </c>
      <c r="AF19" s="2" t="str">
        <f t="shared" si="5"/>
        <v/>
      </c>
      <c r="AG19" s="2"/>
    </row>
    <row r="20" spans="1:33" x14ac:dyDescent="0.3">
      <c r="A20" s="2" t="s">
        <v>19</v>
      </c>
      <c r="B20" s="15"/>
      <c r="C20" s="16"/>
      <c r="D20" s="16"/>
      <c r="E20" s="16"/>
      <c r="F20" s="28"/>
      <c r="G20" s="50" t="str">
        <f t="shared" si="6"/>
        <v/>
      </c>
      <c r="H20" s="51" t="str">
        <f t="shared" si="6"/>
        <v/>
      </c>
      <c r="I20" s="52" t="str">
        <f t="shared" si="6"/>
        <v/>
      </c>
      <c r="J20" s="53" t="str">
        <f t="shared" si="6"/>
        <v/>
      </c>
      <c r="K20" s="51" t="str">
        <f t="shared" si="6"/>
        <v/>
      </c>
      <c r="L20" s="51" t="str">
        <f t="shared" si="6"/>
        <v/>
      </c>
      <c r="M20" s="51" t="str">
        <f t="shared" si="6"/>
        <v/>
      </c>
      <c r="N20" s="51" t="str">
        <f t="shared" si="6"/>
        <v/>
      </c>
      <c r="O20" s="51" t="str">
        <f t="shared" si="6"/>
        <v/>
      </c>
      <c r="P20" s="51" t="str">
        <f t="shared" si="6"/>
        <v/>
      </c>
      <c r="Q20" s="51" t="str">
        <f t="shared" si="7"/>
        <v/>
      </c>
      <c r="R20" s="51" t="str">
        <f t="shared" si="7"/>
        <v/>
      </c>
      <c r="S20" s="51" t="str">
        <f t="shared" si="7"/>
        <v/>
      </c>
      <c r="T20" s="51" t="str">
        <f t="shared" si="7"/>
        <v/>
      </c>
      <c r="U20" s="51" t="str">
        <f t="shared" si="7"/>
        <v/>
      </c>
      <c r="V20" s="51" t="str">
        <f t="shared" si="7"/>
        <v/>
      </c>
      <c r="W20" s="51" t="str">
        <f t="shared" si="7"/>
        <v/>
      </c>
      <c r="X20" s="51" t="str">
        <f t="shared" si="7"/>
        <v/>
      </c>
      <c r="Y20" s="51" t="str">
        <f t="shared" si="7"/>
        <v/>
      </c>
      <c r="Z20" s="51" t="str">
        <f t="shared" si="7"/>
        <v/>
      </c>
      <c r="AA20" s="51" t="str">
        <f t="shared" si="7"/>
        <v/>
      </c>
      <c r="AB20" s="51" t="str">
        <f t="shared" si="7"/>
        <v/>
      </c>
      <c r="AC20" s="51" t="str">
        <f t="shared" si="7"/>
        <v/>
      </c>
      <c r="AD20" s="51" t="str">
        <f t="shared" si="7"/>
        <v/>
      </c>
      <c r="AE20" s="52" t="str">
        <f t="shared" si="7"/>
        <v/>
      </c>
      <c r="AF20" s="2" t="str">
        <f t="shared" si="5"/>
        <v/>
      </c>
      <c r="AG20" s="2"/>
    </row>
    <row r="21" spans="1:33" x14ac:dyDescent="0.3">
      <c r="A21" s="2" t="s">
        <v>20</v>
      </c>
      <c r="B21" s="18"/>
      <c r="C21" s="16"/>
      <c r="D21" s="16"/>
      <c r="E21" s="16"/>
      <c r="F21" s="28"/>
      <c r="G21" s="50" t="str">
        <f t="shared" si="6"/>
        <v/>
      </c>
      <c r="H21" s="51" t="str">
        <f t="shared" si="6"/>
        <v/>
      </c>
      <c r="I21" s="52" t="str">
        <f t="shared" si="6"/>
        <v/>
      </c>
      <c r="J21" s="53" t="str">
        <f t="shared" si="6"/>
        <v/>
      </c>
      <c r="K21" s="51" t="str">
        <f t="shared" si="6"/>
        <v/>
      </c>
      <c r="L21" s="51" t="str">
        <f t="shared" si="6"/>
        <v/>
      </c>
      <c r="M21" s="51" t="str">
        <f t="shared" si="6"/>
        <v/>
      </c>
      <c r="N21" s="51" t="str">
        <f t="shared" si="6"/>
        <v/>
      </c>
      <c r="O21" s="51" t="str">
        <f t="shared" si="6"/>
        <v/>
      </c>
      <c r="P21" s="51" t="str">
        <f t="shared" si="6"/>
        <v/>
      </c>
      <c r="Q21" s="51" t="str">
        <f t="shared" si="7"/>
        <v/>
      </c>
      <c r="R21" s="51" t="str">
        <f t="shared" si="7"/>
        <v/>
      </c>
      <c r="S21" s="51" t="str">
        <f t="shared" si="7"/>
        <v/>
      </c>
      <c r="T21" s="51" t="str">
        <f t="shared" si="7"/>
        <v/>
      </c>
      <c r="U21" s="51" t="str">
        <f t="shared" si="7"/>
        <v/>
      </c>
      <c r="V21" s="51" t="str">
        <f t="shared" si="7"/>
        <v/>
      </c>
      <c r="W21" s="51" t="str">
        <f t="shared" si="7"/>
        <v/>
      </c>
      <c r="X21" s="51" t="str">
        <f t="shared" si="7"/>
        <v/>
      </c>
      <c r="Y21" s="51" t="str">
        <f t="shared" si="7"/>
        <v/>
      </c>
      <c r="Z21" s="51" t="str">
        <f t="shared" si="7"/>
        <v/>
      </c>
      <c r="AA21" s="51" t="str">
        <f t="shared" si="7"/>
        <v/>
      </c>
      <c r="AB21" s="51" t="str">
        <f t="shared" si="7"/>
        <v/>
      </c>
      <c r="AC21" s="51" t="str">
        <f t="shared" si="7"/>
        <v/>
      </c>
      <c r="AD21" s="51" t="str">
        <f t="shared" si="7"/>
        <v/>
      </c>
      <c r="AE21" s="52" t="str">
        <f t="shared" si="7"/>
        <v/>
      </c>
      <c r="AF21" s="2" t="str">
        <f t="shared" si="5"/>
        <v/>
      </c>
      <c r="AG21" s="2"/>
    </row>
    <row r="22" spans="1:33" x14ac:dyDescent="0.3">
      <c r="A22" s="2" t="s">
        <v>21</v>
      </c>
      <c r="B22" s="18"/>
      <c r="C22" s="16"/>
      <c r="D22" s="16"/>
      <c r="E22" s="16"/>
      <c r="F22" s="28"/>
      <c r="G22" s="50" t="str">
        <f t="shared" si="6"/>
        <v/>
      </c>
      <c r="H22" s="51" t="str">
        <f t="shared" si="6"/>
        <v/>
      </c>
      <c r="I22" s="52" t="str">
        <f t="shared" si="6"/>
        <v/>
      </c>
      <c r="J22" s="53" t="str">
        <f t="shared" si="6"/>
        <v/>
      </c>
      <c r="K22" s="51" t="str">
        <f t="shared" si="6"/>
        <v/>
      </c>
      <c r="L22" s="51" t="str">
        <f t="shared" si="6"/>
        <v/>
      </c>
      <c r="M22" s="51" t="str">
        <f t="shared" si="6"/>
        <v/>
      </c>
      <c r="N22" s="51" t="str">
        <f t="shared" si="6"/>
        <v/>
      </c>
      <c r="O22" s="51" t="str">
        <f t="shared" si="6"/>
        <v/>
      </c>
      <c r="P22" s="51" t="str">
        <f t="shared" si="6"/>
        <v/>
      </c>
      <c r="Q22" s="51" t="str">
        <f t="shared" si="7"/>
        <v/>
      </c>
      <c r="R22" s="51" t="str">
        <f t="shared" si="7"/>
        <v/>
      </c>
      <c r="S22" s="51" t="str">
        <f t="shared" si="7"/>
        <v/>
      </c>
      <c r="T22" s="51" t="str">
        <f t="shared" si="7"/>
        <v/>
      </c>
      <c r="U22" s="51" t="str">
        <f t="shared" si="7"/>
        <v/>
      </c>
      <c r="V22" s="51" t="str">
        <f t="shared" si="7"/>
        <v/>
      </c>
      <c r="W22" s="51" t="str">
        <f t="shared" si="7"/>
        <v/>
      </c>
      <c r="X22" s="51" t="str">
        <f t="shared" si="7"/>
        <v/>
      </c>
      <c r="Y22" s="51" t="str">
        <f t="shared" si="7"/>
        <v/>
      </c>
      <c r="Z22" s="51" t="str">
        <f t="shared" si="7"/>
        <v/>
      </c>
      <c r="AA22" s="51" t="str">
        <f t="shared" si="7"/>
        <v/>
      </c>
      <c r="AB22" s="51" t="str">
        <f t="shared" si="7"/>
        <v/>
      </c>
      <c r="AC22" s="51" t="str">
        <f t="shared" si="7"/>
        <v/>
      </c>
      <c r="AD22" s="51" t="str">
        <f t="shared" si="7"/>
        <v/>
      </c>
      <c r="AE22" s="52" t="str">
        <f t="shared" si="7"/>
        <v/>
      </c>
      <c r="AF22" s="2" t="str">
        <f t="shared" si="5"/>
        <v/>
      </c>
      <c r="AG22" s="2"/>
    </row>
    <row r="23" spans="1:33" x14ac:dyDescent="0.3">
      <c r="A23" s="2" t="s">
        <v>22</v>
      </c>
      <c r="B23" s="18"/>
      <c r="C23" s="16"/>
      <c r="D23" s="16"/>
      <c r="E23" s="16"/>
      <c r="F23" s="28"/>
      <c r="G23" s="50" t="str">
        <f t="shared" si="6"/>
        <v/>
      </c>
      <c r="H23" s="51" t="str">
        <f t="shared" si="6"/>
        <v/>
      </c>
      <c r="I23" s="52" t="str">
        <f t="shared" si="6"/>
        <v/>
      </c>
      <c r="J23" s="53" t="str">
        <f t="shared" si="6"/>
        <v/>
      </c>
      <c r="K23" s="51" t="str">
        <f t="shared" si="6"/>
        <v/>
      </c>
      <c r="L23" s="51" t="str">
        <f t="shared" si="6"/>
        <v/>
      </c>
      <c r="M23" s="51" t="str">
        <f t="shared" si="6"/>
        <v/>
      </c>
      <c r="N23" s="51" t="str">
        <f t="shared" si="6"/>
        <v/>
      </c>
      <c r="O23" s="51" t="str">
        <f t="shared" si="6"/>
        <v/>
      </c>
      <c r="P23" s="51" t="str">
        <f t="shared" si="6"/>
        <v/>
      </c>
      <c r="Q23" s="51" t="str">
        <f t="shared" si="7"/>
        <v/>
      </c>
      <c r="R23" s="51" t="str">
        <f t="shared" si="7"/>
        <v/>
      </c>
      <c r="S23" s="51" t="str">
        <f t="shared" si="7"/>
        <v/>
      </c>
      <c r="T23" s="51" t="str">
        <f t="shared" si="7"/>
        <v/>
      </c>
      <c r="U23" s="51" t="str">
        <f t="shared" si="7"/>
        <v/>
      </c>
      <c r="V23" s="51" t="str">
        <f t="shared" si="7"/>
        <v/>
      </c>
      <c r="W23" s="51" t="str">
        <f t="shared" si="7"/>
        <v/>
      </c>
      <c r="X23" s="51" t="str">
        <f t="shared" si="7"/>
        <v/>
      </c>
      <c r="Y23" s="51" t="str">
        <f t="shared" si="7"/>
        <v/>
      </c>
      <c r="Z23" s="51" t="str">
        <f t="shared" si="7"/>
        <v/>
      </c>
      <c r="AA23" s="51" t="str">
        <f t="shared" si="7"/>
        <v/>
      </c>
      <c r="AB23" s="51" t="str">
        <f t="shared" si="7"/>
        <v/>
      </c>
      <c r="AC23" s="51" t="str">
        <f t="shared" si="7"/>
        <v/>
      </c>
      <c r="AD23" s="51" t="str">
        <f t="shared" si="7"/>
        <v/>
      </c>
      <c r="AE23" s="52" t="str">
        <f t="shared" si="7"/>
        <v/>
      </c>
      <c r="AF23" s="2" t="str">
        <f t="shared" si="5"/>
        <v/>
      </c>
      <c r="AG23" s="2"/>
    </row>
    <row r="24" spans="1:33" x14ac:dyDescent="0.3">
      <c r="A24" s="2" t="s">
        <v>23</v>
      </c>
      <c r="B24" s="18"/>
      <c r="C24" s="16"/>
      <c r="D24" s="16"/>
      <c r="E24" s="16"/>
      <c r="F24" s="28"/>
      <c r="G24" s="50" t="str">
        <f t="shared" si="6"/>
        <v/>
      </c>
      <c r="H24" s="51" t="str">
        <f t="shared" si="6"/>
        <v/>
      </c>
      <c r="I24" s="52" t="str">
        <f t="shared" si="6"/>
        <v/>
      </c>
      <c r="J24" s="53" t="str">
        <f t="shared" si="6"/>
        <v/>
      </c>
      <c r="K24" s="51" t="str">
        <f t="shared" si="6"/>
        <v/>
      </c>
      <c r="L24" s="51" t="str">
        <f t="shared" si="6"/>
        <v/>
      </c>
      <c r="M24" s="51" t="str">
        <f t="shared" si="6"/>
        <v/>
      </c>
      <c r="N24" s="51" t="str">
        <f t="shared" si="6"/>
        <v/>
      </c>
      <c r="O24" s="51" t="str">
        <f t="shared" si="6"/>
        <v/>
      </c>
      <c r="P24" s="51" t="str">
        <f t="shared" si="6"/>
        <v/>
      </c>
      <c r="Q24" s="51" t="str">
        <f t="shared" si="7"/>
        <v/>
      </c>
      <c r="R24" s="51" t="str">
        <f t="shared" si="7"/>
        <v/>
      </c>
      <c r="S24" s="51" t="str">
        <f t="shared" si="7"/>
        <v/>
      </c>
      <c r="T24" s="51" t="str">
        <f t="shared" si="7"/>
        <v/>
      </c>
      <c r="U24" s="51" t="str">
        <f t="shared" si="7"/>
        <v/>
      </c>
      <c r="V24" s="51" t="str">
        <f t="shared" si="7"/>
        <v/>
      </c>
      <c r="W24" s="51" t="str">
        <f t="shared" si="7"/>
        <v/>
      </c>
      <c r="X24" s="51" t="str">
        <f t="shared" si="7"/>
        <v/>
      </c>
      <c r="Y24" s="51" t="str">
        <f t="shared" si="7"/>
        <v/>
      </c>
      <c r="Z24" s="51" t="str">
        <f t="shared" si="7"/>
        <v/>
      </c>
      <c r="AA24" s="51" t="str">
        <f t="shared" si="7"/>
        <v/>
      </c>
      <c r="AB24" s="51" t="str">
        <f t="shared" si="7"/>
        <v/>
      </c>
      <c r="AC24" s="51" t="str">
        <f t="shared" si="7"/>
        <v/>
      </c>
      <c r="AD24" s="51" t="str">
        <f t="shared" si="7"/>
        <v/>
      </c>
      <c r="AE24" s="52" t="str">
        <f t="shared" si="7"/>
        <v/>
      </c>
      <c r="AF24" s="2" t="str">
        <f t="shared" si="5"/>
        <v/>
      </c>
      <c r="AG24" s="2"/>
    </row>
    <row r="25" spans="1:33" x14ac:dyDescent="0.3">
      <c r="A25" s="2" t="s">
        <v>24</v>
      </c>
      <c r="B25" s="18"/>
      <c r="C25" s="16"/>
      <c r="D25" s="16"/>
      <c r="E25" s="16"/>
      <c r="F25" s="28"/>
      <c r="G25" s="50" t="str">
        <f t="shared" si="6"/>
        <v/>
      </c>
      <c r="H25" s="51" t="str">
        <f t="shared" si="6"/>
        <v/>
      </c>
      <c r="I25" s="52" t="str">
        <f t="shared" si="6"/>
        <v/>
      </c>
      <c r="J25" s="53" t="str">
        <f t="shared" si="6"/>
        <v/>
      </c>
      <c r="K25" s="51" t="str">
        <f t="shared" si="6"/>
        <v/>
      </c>
      <c r="L25" s="51" t="str">
        <f t="shared" si="6"/>
        <v/>
      </c>
      <c r="M25" s="51" t="str">
        <f t="shared" si="6"/>
        <v/>
      </c>
      <c r="N25" s="51" t="str">
        <f t="shared" si="6"/>
        <v/>
      </c>
      <c r="O25" s="51" t="str">
        <f t="shared" si="6"/>
        <v/>
      </c>
      <c r="P25" s="51" t="str">
        <f t="shared" si="6"/>
        <v/>
      </c>
      <c r="Q25" s="51" t="str">
        <f t="shared" si="7"/>
        <v/>
      </c>
      <c r="R25" s="51" t="str">
        <f t="shared" si="7"/>
        <v/>
      </c>
      <c r="S25" s="51" t="str">
        <f t="shared" si="7"/>
        <v/>
      </c>
      <c r="T25" s="51" t="str">
        <f t="shared" si="7"/>
        <v/>
      </c>
      <c r="U25" s="51" t="str">
        <f t="shared" si="7"/>
        <v/>
      </c>
      <c r="V25" s="51" t="str">
        <f t="shared" si="7"/>
        <v/>
      </c>
      <c r="W25" s="51" t="str">
        <f t="shared" si="7"/>
        <v/>
      </c>
      <c r="X25" s="51" t="str">
        <f t="shared" si="7"/>
        <v/>
      </c>
      <c r="Y25" s="51" t="str">
        <f t="shared" si="7"/>
        <v/>
      </c>
      <c r="Z25" s="51" t="str">
        <f t="shared" si="7"/>
        <v/>
      </c>
      <c r="AA25" s="51" t="str">
        <f t="shared" si="7"/>
        <v/>
      </c>
      <c r="AB25" s="51" t="str">
        <f t="shared" si="7"/>
        <v/>
      </c>
      <c r="AC25" s="51" t="str">
        <f t="shared" si="7"/>
        <v/>
      </c>
      <c r="AD25" s="51" t="str">
        <f t="shared" si="7"/>
        <v/>
      </c>
      <c r="AE25" s="52" t="str">
        <f t="shared" si="7"/>
        <v/>
      </c>
      <c r="AF25" s="2" t="str">
        <f t="shared" si="5"/>
        <v/>
      </c>
      <c r="AG25" s="2"/>
    </row>
    <row r="26" spans="1:33" x14ac:dyDescent="0.3">
      <c r="A26" s="2" t="s">
        <v>25</v>
      </c>
      <c r="B26" s="18"/>
      <c r="C26" s="16"/>
      <c r="D26" s="16"/>
      <c r="E26" s="16"/>
      <c r="F26" s="28"/>
      <c r="G26" s="50" t="str">
        <f t="shared" si="6"/>
        <v/>
      </c>
      <c r="H26" s="51" t="str">
        <f t="shared" si="6"/>
        <v/>
      </c>
      <c r="I26" s="52" t="str">
        <f t="shared" si="6"/>
        <v/>
      </c>
      <c r="J26" s="53" t="str">
        <f t="shared" si="6"/>
        <v/>
      </c>
      <c r="K26" s="51" t="str">
        <f t="shared" si="6"/>
        <v/>
      </c>
      <c r="L26" s="51" t="str">
        <f t="shared" si="6"/>
        <v/>
      </c>
      <c r="M26" s="51" t="str">
        <f t="shared" si="6"/>
        <v/>
      </c>
      <c r="N26" s="51" t="str">
        <f t="shared" si="6"/>
        <v/>
      </c>
      <c r="O26" s="51" t="str">
        <f t="shared" si="6"/>
        <v/>
      </c>
      <c r="P26" s="51" t="str">
        <f t="shared" si="6"/>
        <v/>
      </c>
      <c r="Q26" s="51" t="str">
        <f t="shared" si="7"/>
        <v/>
      </c>
      <c r="R26" s="51" t="str">
        <f t="shared" si="7"/>
        <v/>
      </c>
      <c r="S26" s="51" t="str">
        <f t="shared" si="7"/>
        <v/>
      </c>
      <c r="T26" s="51" t="str">
        <f t="shared" si="7"/>
        <v/>
      </c>
      <c r="U26" s="51" t="str">
        <f t="shared" si="7"/>
        <v/>
      </c>
      <c r="V26" s="51" t="str">
        <f t="shared" si="7"/>
        <v/>
      </c>
      <c r="W26" s="51" t="str">
        <f t="shared" si="7"/>
        <v/>
      </c>
      <c r="X26" s="51" t="str">
        <f t="shared" si="7"/>
        <v/>
      </c>
      <c r="Y26" s="51" t="str">
        <f t="shared" si="7"/>
        <v/>
      </c>
      <c r="Z26" s="51" t="str">
        <f t="shared" si="7"/>
        <v/>
      </c>
      <c r="AA26" s="51" t="str">
        <f t="shared" si="7"/>
        <v/>
      </c>
      <c r="AB26" s="51" t="str">
        <f t="shared" si="7"/>
        <v/>
      </c>
      <c r="AC26" s="51" t="str">
        <f t="shared" si="7"/>
        <v/>
      </c>
      <c r="AD26" s="51" t="str">
        <f t="shared" si="7"/>
        <v/>
      </c>
      <c r="AE26" s="52" t="str">
        <f t="shared" si="7"/>
        <v/>
      </c>
      <c r="AF26" s="2" t="str">
        <f t="shared" si="5"/>
        <v/>
      </c>
      <c r="AG26" s="2"/>
    </row>
    <row r="27" spans="1:33" x14ac:dyDescent="0.3">
      <c r="A27" s="2" t="s">
        <v>26</v>
      </c>
      <c r="B27" s="18"/>
      <c r="C27" s="16"/>
      <c r="D27" s="16"/>
      <c r="E27" s="16"/>
      <c r="F27" s="28"/>
      <c r="G27" s="50" t="str">
        <f t="shared" si="6"/>
        <v/>
      </c>
      <c r="H27" s="51" t="str">
        <f t="shared" si="6"/>
        <v/>
      </c>
      <c r="I27" s="52" t="str">
        <f t="shared" si="6"/>
        <v/>
      </c>
      <c r="J27" s="53" t="str">
        <f t="shared" si="6"/>
        <v/>
      </c>
      <c r="K27" s="51" t="str">
        <f t="shared" si="6"/>
        <v/>
      </c>
      <c r="L27" s="51" t="str">
        <f t="shared" si="6"/>
        <v/>
      </c>
      <c r="M27" s="51" t="str">
        <f t="shared" si="6"/>
        <v/>
      </c>
      <c r="N27" s="51" t="str">
        <f t="shared" si="6"/>
        <v/>
      </c>
      <c r="O27" s="51" t="str">
        <f t="shared" si="6"/>
        <v/>
      </c>
      <c r="P27" s="51" t="str">
        <f t="shared" si="6"/>
        <v/>
      </c>
      <c r="Q27" s="51" t="str">
        <f t="shared" si="7"/>
        <v/>
      </c>
      <c r="R27" s="51" t="str">
        <f t="shared" si="7"/>
        <v/>
      </c>
      <c r="S27" s="51" t="str">
        <f t="shared" si="7"/>
        <v/>
      </c>
      <c r="T27" s="51" t="str">
        <f t="shared" si="7"/>
        <v/>
      </c>
      <c r="U27" s="51" t="str">
        <f t="shared" si="7"/>
        <v/>
      </c>
      <c r="V27" s="51" t="str">
        <f t="shared" si="7"/>
        <v/>
      </c>
      <c r="W27" s="51" t="str">
        <f t="shared" si="7"/>
        <v/>
      </c>
      <c r="X27" s="51" t="str">
        <f t="shared" si="7"/>
        <v/>
      </c>
      <c r="Y27" s="51" t="str">
        <f t="shared" si="7"/>
        <v/>
      </c>
      <c r="Z27" s="51" t="str">
        <f t="shared" si="7"/>
        <v/>
      </c>
      <c r="AA27" s="51" t="str">
        <f t="shared" si="7"/>
        <v/>
      </c>
      <c r="AB27" s="51" t="str">
        <f t="shared" si="7"/>
        <v/>
      </c>
      <c r="AC27" s="51" t="str">
        <f t="shared" si="7"/>
        <v/>
      </c>
      <c r="AD27" s="51" t="str">
        <f t="shared" si="7"/>
        <v/>
      </c>
      <c r="AE27" s="52" t="str">
        <f t="shared" si="7"/>
        <v/>
      </c>
      <c r="AF27" s="2" t="str">
        <f t="shared" si="5"/>
        <v/>
      </c>
      <c r="AG27" s="2"/>
    </row>
    <row r="28" spans="1:33" x14ac:dyDescent="0.3">
      <c r="A28" s="2" t="s">
        <v>27</v>
      </c>
      <c r="B28" s="18"/>
      <c r="C28" s="16"/>
      <c r="D28" s="16"/>
      <c r="E28" s="16"/>
      <c r="F28" s="28"/>
      <c r="G28" s="50" t="str">
        <f t="shared" si="6"/>
        <v/>
      </c>
      <c r="H28" s="51" t="str">
        <f t="shared" si="6"/>
        <v/>
      </c>
      <c r="I28" s="52" t="str">
        <f t="shared" si="6"/>
        <v/>
      </c>
      <c r="J28" s="53" t="str">
        <f t="shared" si="6"/>
        <v/>
      </c>
      <c r="K28" s="51" t="str">
        <f t="shared" si="6"/>
        <v/>
      </c>
      <c r="L28" s="51" t="str">
        <f t="shared" si="6"/>
        <v/>
      </c>
      <c r="M28" s="51" t="str">
        <f t="shared" si="6"/>
        <v/>
      </c>
      <c r="N28" s="51" t="str">
        <f t="shared" si="6"/>
        <v/>
      </c>
      <c r="O28" s="51" t="str">
        <f t="shared" si="6"/>
        <v/>
      </c>
      <c r="P28" s="51" t="str">
        <f t="shared" si="6"/>
        <v/>
      </c>
      <c r="Q28" s="51" t="str">
        <f t="shared" si="7"/>
        <v/>
      </c>
      <c r="R28" s="51" t="str">
        <f t="shared" si="7"/>
        <v/>
      </c>
      <c r="S28" s="51" t="str">
        <f t="shared" si="7"/>
        <v/>
      </c>
      <c r="T28" s="51" t="str">
        <f t="shared" si="7"/>
        <v/>
      </c>
      <c r="U28" s="51" t="str">
        <f t="shared" si="7"/>
        <v/>
      </c>
      <c r="V28" s="51" t="str">
        <f t="shared" si="7"/>
        <v/>
      </c>
      <c r="W28" s="51" t="str">
        <f t="shared" si="7"/>
        <v/>
      </c>
      <c r="X28" s="51" t="str">
        <f t="shared" si="7"/>
        <v/>
      </c>
      <c r="Y28" s="51" t="str">
        <f t="shared" si="7"/>
        <v/>
      </c>
      <c r="Z28" s="51" t="str">
        <f t="shared" si="7"/>
        <v/>
      </c>
      <c r="AA28" s="51" t="str">
        <f t="shared" si="7"/>
        <v/>
      </c>
      <c r="AB28" s="51" t="str">
        <f t="shared" si="7"/>
        <v/>
      </c>
      <c r="AC28" s="51" t="str">
        <f t="shared" si="7"/>
        <v/>
      </c>
      <c r="AD28" s="51" t="str">
        <f t="shared" si="7"/>
        <v/>
      </c>
      <c r="AE28" s="52" t="str">
        <f t="shared" si="7"/>
        <v/>
      </c>
      <c r="AF28" s="2" t="str">
        <f t="shared" si="5"/>
        <v/>
      </c>
      <c r="AG28" s="2"/>
    </row>
    <row r="29" spans="1:33" x14ac:dyDescent="0.3">
      <c r="A29" s="2" t="s">
        <v>28</v>
      </c>
      <c r="B29" s="18"/>
      <c r="C29" s="16"/>
      <c r="D29" s="16"/>
      <c r="E29" s="16"/>
      <c r="F29" s="28"/>
      <c r="G29" s="50" t="str">
        <f t="shared" si="6"/>
        <v/>
      </c>
      <c r="H29" s="51" t="str">
        <f t="shared" si="6"/>
        <v/>
      </c>
      <c r="I29" s="52" t="str">
        <f t="shared" si="6"/>
        <v/>
      </c>
      <c r="J29" s="53" t="str">
        <f t="shared" si="6"/>
        <v/>
      </c>
      <c r="K29" s="51" t="str">
        <f t="shared" si="6"/>
        <v/>
      </c>
      <c r="L29" s="51" t="str">
        <f t="shared" si="6"/>
        <v/>
      </c>
      <c r="M29" s="51" t="str">
        <f t="shared" si="6"/>
        <v/>
      </c>
      <c r="N29" s="51" t="str">
        <f t="shared" si="6"/>
        <v/>
      </c>
      <c r="O29" s="51" t="str">
        <f t="shared" si="6"/>
        <v/>
      </c>
      <c r="P29" s="51" t="str">
        <f t="shared" si="6"/>
        <v/>
      </c>
      <c r="Q29" s="51" t="str">
        <f t="shared" si="7"/>
        <v/>
      </c>
      <c r="R29" s="51" t="str">
        <f t="shared" si="7"/>
        <v/>
      </c>
      <c r="S29" s="51" t="str">
        <f t="shared" si="7"/>
        <v/>
      </c>
      <c r="T29" s="51" t="str">
        <f t="shared" si="7"/>
        <v/>
      </c>
      <c r="U29" s="51" t="str">
        <f t="shared" si="7"/>
        <v/>
      </c>
      <c r="V29" s="51" t="str">
        <f t="shared" si="7"/>
        <v/>
      </c>
      <c r="W29" s="51" t="str">
        <f t="shared" si="7"/>
        <v/>
      </c>
      <c r="X29" s="51" t="str">
        <f t="shared" si="7"/>
        <v/>
      </c>
      <c r="Y29" s="51" t="str">
        <f t="shared" si="7"/>
        <v/>
      </c>
      <c r="Z29" s="51" t="str">
        <f t="shared" si="7"/>
        <v/>
      </c>
      <c r="AA29" s="51" t="str">
        <f t="shared" si="7"/>
        <v/>
      </c>
      <c r="AB29" s="51" t="str">
        <f t="shared" si="7"/>
        <v/>
      </c>
      <c r="AC29" s="51" t="str">
        <f t="shared" si="7"/>
        <v/>
      </c>
      <c r="AD29" s="51" t="str">
        <f t="shared" si="7"/>
        <v/>
      </c>
      <c r="AE29" s="52" t="str">
        <f t="shared" si="7"/>
        <v/>
      </c>
      <c r="AF29" s="2" t="str">
        <f t="shared" si="5"/>
        <v/>
      </c>
      <c r="AG29" s="2"/>
    </row>
    <row r="30" spans="1:33" ht="13.5" thickBot="1" x14ac:dyDescent="0.35">
      <c r="A30" s="2" t="s">
        <v>29</v>
      </c>
      <c r="B30" s="19"/>
      <c r="C30" s="20"/>
      <c r="D30" s="20"/>
      <c r="E30" s="20"/>
      <c r="F30" s="29"/>
      <c r="G30" s="54" t="str">
        <f t="shared" si="6"/>
        <v/>
      </c>
      <c r="H30" s="55" t="str">
        <f t="shared" si="6"/>
        <v/>
      </c>
      <c r="I30" s="56" t="str">
        <f t="shared" si="6"/>
        <v/>
      </c>
      <c r="J30" s="57" t="str">
        <f t="shared" si="6"/>
        <v/>
      </c>
      <c r="K30" s="55" t="str">
        <f t="shared" si="6"/>
        <v/>
      </c>
      <c r="L30" s="55" t="str">
        <f t="shared" si="6"/>
        <v/>
      </c>
      <c r="M30" s="55" t="str">
        <f t="shared" si="6"/>
        <v/>
      </c>
      <c r="N30" s="55" t="str">
        <f t="shared" si="6"/>
        <v/>
      </c>
      <c r="O30" s="55" t="str">
        <f t="shared" si="6"/>
        <v/>
      </c>
      <c r="P30" s="55" t="str">
        <f t="shared" si="6"/>
        <v/>
      </c>
      <c r="Q30" s="55" t="str">
        <f t="shared" si="7"/>
        <v/>
      </c>
      <c r="R30" s="55" t="str">
        <f t="shared" si="7"/>
        <v/>
      </c>
      <c r="S30" s="55" t="str">
        <f t="shared" si="7"/>
        <v/>
      </c>
      <c r="T30" s="55" t="str">
        <f t="shared" si="7"/>
        <v/>
      </c>
      <c r="U30" s="55" t="str">
        <f t="shared" si="7"/>
        <v/>
      </c>
      <c r="V30" s="55" t="str">
        <f t="shared" si="7"/>
        <v/>
      </c>
      <c r="W30" s="55" t="str">
        <f t="shared" si="7"/>
        <v/>
      </c>
      <c r="X30" s="55" t="str">
        <f t="shared" si="7"/>
        <v/>
      </c>
      <c r="Y30" s="55" t="str">
        <f t="shared" si="7"/>
        <v/>
      </c>
      <c r="Z30" s="55" t="str">
        <f t="shared" si="7"/>
        <v/>
      </c>
      <c r="AA30" s="55" t="str">
        <f t="shared" si="7"/>
        <v/>
      </c>
      <c r="AB30" s="55" t="str">
        <f t="shared" si="7"/>
        <v/>
      </c>
      <c r="AC30" s="55" t="str">
        <f t="shared" si="7"/>
        <v/>
      </c>
      <c r="AD30" s="55" t="str">
        <f t="shared" si="7"/>
        <v/>
      </c>
      <c r="AE30" s="56" t="str">
        <f t="shared" si="7"/>
        <v/>
      </c>
      <c r="AF30" s="2" t="str">
        <f t="shared" si="5"/>
        <v/>
      </c>
      <c r="AG30" s="2"/>
    </row>
    <row r="31" spans="1:33" x14ac:dyDescent="0.3">
      <c r="A31" s="2"/>
      <c r="B31" s="21" t="str">
        <f>Meetonzekerheid!E20</f>
        <v>Gemiddelde concentratie</v>
      </c>
      <c r="C31" s="22">
        <f>C6*(21-C8)/(21-C7)</f>
        <v>0</v>
      </c>
      <c r="D31" s="23" t="str">
        <f>Meetonzekerheid!H20</f>
        <v>mg/Nm3</v>
      </c>
      <c r="E31" s="24" t="e">
        <f>IF(OR(C31="",AF31="",C31&lt;&gt;AF31),"",SQRT(C35)/C31)</f>
        <v>#DIV/0!</v>
      </c>
      <c r="F31" s="30"/>
      <c r="G31" s="58">
        <f>G6*(21-G8)/(21-G7)</f>
        <v>0</v>
      </c>
      <c r="H31" s="59">
        <f>H6*(21-H8)/(21-H7)</f>
        <v>0</v>
      </c>
      <c r="I31" s="60">
        <f>I6*(21-I8)/(21-I7)</f>
        <v>0</v>
      </c>
      <c r="J31" s="61"/>
      <c r="K31" s="62"/>
      <c r="L31" s="62"/>
      <c r="M31" s="62"/>
      <c r="N31" s="62"/>
      <c r="O31" s="62"/>
      <c r="P31" s="62"/>
      <c r="Q31" s="62"/>
      <c r="R31" s="62"/>
      <c r="S31" s="62"/>
      <c r="T31" s="62"/>
      <c r="U31" s="62"/>
      <c r="V31" s="62"/>
      <c r="W31" s="62"/>
      <c r="X31" s="62"/>
      <c r="Y31" s="62"/>
      <c r="Z31" s="62"/>
      <c r="AA31" s="62"/>
      <c r="AB31" s="62"/>
      <c r="AC31" s="63"/>
      <c r="AD31" s="63"/>
      <c r="AE31" s="64"/>
      <c r="AF31" s="2">
        <f>AF6*(21-AF8)/(21-AF7)</f>
        <v>0</v>
      </c>
      <c r="AG31" s="2"/>
    </row>
    <row r="32" spans="1:33" ht="13.5" thickBot="1" x14ac:dyDescent="0.35">
      <c r="A32" s="2"/>
      <c r="B32" s="54"/>
      <c r="C32" s="55"/>
      <c r="D32" s="55"/>
      <c r="E32" s="65">
        <f>IF(OR(C31="",AF31="",C31&lt;&gt;AF31),"",SQRT(C35))</f>
        <v>0</v>
      </c>
      <c r="F32" s="66" t="str">
        <f>IF(E32="","",D31)</f>
        <v>mg/Nm3</v>
      </c>
      <c r="G32" s="67"/>
      <c r="H32" s="68"/>
      <c r="I32" s="69"/>
      <c r="J32" s="70"/>
      <c r="K32" s="68"/>
      <c r="L32" s="68"/>
      <c r="M32" s="68"/>
      <c r="N32" s="68"/>
      <c r="O32" s="68"/>
      <c r="P32" s="68"/>
      <c r="Q32" s="68"/>
      <c r="R32" s="68"/>
      <c r="S32" s="68"/>
      <c r="T32" s="68"/>
      <c r="U32" s="68"/>
      <c r="V32" s="68"/>
      <c r="W32" s="68"/>
      <c r="X32" s="68"/>
      <c r="Y32" s="68"/>
      <c r="Z32" s="68"/>
      <c r="AA32" s="68"/>
      <c r="AB32" s="68"/>
      <c r="AC32" s="55"/>
      <c r="AD32" s="55"/>
      <c r="AE32" s="56"/>
      <c r="AF32" s="2"/>
      <c r="AG32" s="2"/>
    </row>
    <row r="33" spans="1:33" x14ac:dyDescent="0.3">
      <c r="A33" s="2"/>
      <c r="B33" s="71" t="s">
        <v>2</v>
      </c>
      <c r="C33" s="63"/>
      <c r="D33" s="63"/>
      <c r="E33" s="63"/>
      <c r="F33" s="72"/>
      <c r="G33" s="73">
        <f t="shared" ref="G33:AE33" si="8">IF(G31="","",G31-$C$31)</f>
        <v>0</v>
      </c>
      <c r="H33" s="62">
        <f t="shared" si="8"/>
        <v>0</v>
      </c>
      <c r="I33" s="74">
        <f t="shared" si="8"/>
        <v>0</v>
      </c>
      <c r="J33" s="61" t="str">
        <f t="shared" si="8"/>
        <v/>
      </c>
      <c r="K33" s="62" t="str">
        <f t="shared" si="8"/>
        <v/>
      </c>
      <c r="L33" s="62" t="str">
        <f t="shared" si="8"/>
        <v/>
      </c>
      <c r="M33" s="62" t="str">
        <f t="shared" si="8"/>
        <v/>
      </c>
      <c r="N33" s="62" t="str">
        <f t="shared" si="8"/>
        <v/>
      </c>
      <c r="O33" s="62" t="str">
        <f t="shared" si="8"/>
        <v/>
      </c>
      <c r="P33" s="62" t="str">
        <f t="shared" si="8"/>
        <v/>
      </c>
      <c r="Q33" s="62" t="str">
        <f t="shared" si="8"/>
        <v/>
      </c>
      <c r="R33" s="62" t="str">
        <f t="shared" si="8"/>
        <v/>
      </c>
      <c r="S33" s="62" t="str">
        <f t="shared" si="8"/>
        <v/>
      </c>
      <c r="T33" s="62" t="str">
        <f t="shared" si="8"/>
        <v/>
      </c>
      <c r="U33" s="62" t="str">
        <f t="shared" si="8"/>
        <v/>
      </c>
      <c r="V33" s="62" t="str">
        <f t="shared" si="8"/>
        <v/>
      </c>
      <c r="W33" s="62" t="str">
        <f t="shared" si="8"/>
        <v/>
      </c>
      <c r="X33" s="62" t="str">
        <f t="shared" si="8"/>
        <v/>
      </c>
      <c r="Y33" s="62" t="str">
        <f t="shared" si="8"/>
        <v/>
      </c>
      <c r="Z33" s="62" t="str">
        <f t="shared" si="8"/>
        <v/>
      </c>
      <c r="AA33" s="62" t="str">
        <f t="shared" si="8"/>
        <v/>
      </c>
      <c r="AB33" s="62" t="str">
        <f t="shared" si="8"/>
        <v/>
      </c>
      <c r="AC33" s="63" t="str">
        <f t="shared" si="8"/>
        <v/>
      </c>
      <c r="AD33" s="63" t="str">
        <f t="shared" si="8"/>
        <v/>
      </c>
      <c r="AE33" s="64" t="str">
        <f t="shared" si="8"/>
        <v/>
      </c>
      <c r="AF33" s="2"/>
      <c r="AG33" s="2"/>
    </row>
    <row r="34" spans="1:33" ht="15.5" x14ac:dyDescent="0.3">
      <c r="A34" s="2"/>
      <c r="B34" s="50" t="s">
        <v>31</v>
      </c>
      <c r="C34" s="51"/>
      <c r="D34" s="51"/>
      <c r="E34" s="51"/>
      <c r="F34" s="75"/>
      <c r="G34" s="76">
        <f t="shared" ref="G34:AE34" si="9">IF(G33="","",G33*G33)</f>
        <v>0</v>
      </c>
      <c r="H34" s="77">
        <f t="shared" si="9"/>
        <v>0</v>
      </c>
      <c r="I34" s="78">
        <f t="shared" si="9"/>
        <v>0</v>
      </c>
      <c r="J34" s="79" t="str">
        <f t="shared" si="9"/>
        <v/>
      </c>
      <c r="K34" s="77" t="str">
        <f t="shared" si="9"/>
        <v/>
      </c>
      <c r="L34" s="77" t="str">
        <f t="shared" si="9"/>
        <v/>
      </c>
      <c r="M34" s="77" t="str">
        <f t="shared" si="9"/>
        <v/>
      </c>
      <c r="N34" s="77" t="str">
        <f t="shared" si="9"/>
        <v/>
      </c>
      <c r="O34" s="77" t="str">
        <f t="shared" si="9"/>
        <v/>
      </c>
      <c r="P34" s="77" t="str">
        <f t="shared" si="9"/>
        <v/>
      </c>
      <c r="Q34" s="77" t="str">
        <f t="shared" si="9"/>
        <v/>
      </c>
      <c r="R34" s="77" t="str">
        <f t="shared" si="9"/>
        <v/>
      </c>
      <c r="S34" s="77" t="str">
        <f t="shared" si="9"/>
        <v/>
      </c>
      <c r="T34" s="77" t="str">
        <f t="shared" si="9"/>
        <v/>
      </c>
      <c r="U34" s="77" t="str">
        <f t="shared" si="9"/>
        <v/>
      </c>
      <c r="V34" s="77" t="str">
        <f t="shared" si="9"/>
        <v/>
      </c>
      <c r="W34" s="77" t="str">
        <f t="shared" si="9"/>
        <v/>
      </c>
      <c r="X34" s="77" t="str">
        <f t="shared" si="9"/>
        <v/>
      </c>
      <c r="Y34" s="77" t="str">
        <f t="shared" si="9"/>
        <v/>
      </c>
      <c r="Z34" s="77" t="str">
        <f t="shared" si="9"/>
        <v/>
      </c>
      <c r="AA34" s="77" t="str">
        <f t="shared" si="9"/>
        <v/>
      </c>
      <c r="AB34" s="77" t="str">
        <f t="shared" si="9"/>
        <v/>
      </c>
      <c r="AC34" s="51" t="str">
        <f t="shared" si="9"/>
        <v/>
      </c>
      <c r="AD34" s="51" t="str">
        <f t="shared" si="9"/>
        <v/>
      </c>
      <c r="AE34" s="52" t="str">
        <f t="shared" si="9"/>
        <v/>
      </c>
      <c r="AF34" s="2"/>
      <c r="AG34" s="2"/>
    </row>
    <row r="35" spans="1:33" ht="16" thickBot="1" x14ac:dyDescent="0.35">
      <c r="A35" s="2"/>
      <c r="B35" s="54" t="s">
        <v>30</v>
      </c>
      <c r="C35" s="55">
        <f>IF(OR(C31="",G31=""),"",SUM(G34:AE34))</f>
        <v>0</v>
      </c>
      <c r="D35" s="55"/>
      <c r="E35" s="55"/>
      <c r="F35" s="80"/>
      <c r="G35" s="54"/>
      <c r="H35" s="55"/>
      <c r="I35" s="56"/>
      <c r="J35" s="57"/>
      <c r="K35" s="55"/>
      <c r="L35" s="55"/>
      <c r="M35" s="55"/>
      <c r="N35" s="55"/>
      <c r="O35" s="55"/>
      <c r="P35" s="55"/>
      <c r="Q35" s="55"/>
      <c r="R35" s="55"/>
      <c r="S35" s="55"/>
      <c r="T35" s="55"/>
      <c r="U35" s="55"/>
      <c r="V35" s="55"/>
      <c r="W35" s="55"/>
      <c r="X35" s="55"/>
      <c r="Y35" s="55"/>
      <c r="Z35" s="55"/>
      <c r="AA35" s="55"/>
      <c r="AB35" s="55"/>
      <c r="AC35" s="55"/>
      <c r="AD35" s="55"/>
      <c r="AE35" s="56"/>
      <c r="AF35" s="2"/>
      <c r="AG35" s="2"/>
    </row>
    <row r="36" spans="1:33" hidden="1" x14ac:dyDescent="0.3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</row>
    <row r="37" spans="1:33" ht="15" customHeight="1" x14ac:dyDescent="0.3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</row>
  </sheetData>
  <sheetProtection algorithmName="SHA-512" hashValue="ZJum1W/k5DVrXam4k6Grx9iTXt6fYKkf5c1gj0YMXDM0IwnhqFggVVjUgSB/nbqPERxeuRXn/D4Q91Vr0wGmCQ==" saltValue="7x/Gnd0mIAn+xFxelm1g/w==" spinCount="100000" sheet="1" objects="1" scenarios="1"/>
  <mergeCells count="3">
    <mergeCell ref="E2:F2"/>
    <mergeCell ref="E3:F3"/>
    <mergeCell ref="E4:F4"/>
  </mergeCells>
  <pageMargins left="0.7" right="0.7" top="0.75" bottom="0.75" header="0.3" footer="0.3"/>
  <legacyDrawing r:id="rId1"/>
</worksheet>
</file>

<file path=docMetadata/LabelInfo.xml><?xml version="1.0" encoding="utf-8"?>
<clbl:labelList xmlns:clbl="http://schemas.microsoft.com/office/2020/mipLabelMetadata">
  <clbl:label id="{37276b06-72c2-4081-996b-9af57fe26b63}" enabled="1" method="Standard" siteId="{ac843cea-7a2b-4dc6-9f37-919c3e210fe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Meetonzekerheid</vt:lpstr>
      <vt:lpstr>NumDif</vt:lpstr>
    </vt:vector>
  </TitlesOfParts>
  <Company>Senter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burgers</dc:creator>
  <cp:lastModifiedBy>Groenen-Kobrova, Alena (RWS WVL)</cp:lastModifiedBy>
  <cp:lastPrinted>2001-05-29T09:52:13Z</cp:lastPrinted>
  <dcterms:created xsi:type="dcterms:W3CDTF">2001-05-29T06:54:04Z</dcterms:created>
  <dcterms:modified xsi:type="dcterms:W3CDTF">2026-04-02T09:48:30Z</dcterms:modified>
</cp:coreProperties>
</file>