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6210" windowHeight="6285" activeTab="0"/>
  </bookViews>
  <sheets>
    <sheet name="kansberekening kosten" sheetId="1" r:id="rId1"/>
  </sheets>
  <definedNames>
    <definedName name="_xlnm.Print_Area" localSheetId="0">'kansberekening kosten'!$A$1:$V$36</definedName>
  </definedNames>
  <calcPr fullCalcOnLoad="1"/>
</workbook>
</file>

<file path=xl/comments1.xml><?xml version="1.0" encoding="utf-8"?>
<comments xmlns="http://schemas.openxmlformats.org/spreadsheetml/2006/main">
  <authors>
    <author>Joost van den Braak</author>
  </authors>
  <commentList>
    <comment ref="E2" authorId="0">
      <text>
        <r>
          <rPr>
            <sz val="8"/>
            <rFont val="Tahoma"/>
            <family val="0"/>
          </rPr>
          <t xml:space="preserve">verhoudingsgetal
</t>
        </r>
      </text>
    </comment>
    <comment ref="F2" authorId="0">
      <text>
        <r>
          <rPr>
            <sz val="8"/>
            <rFont val="Tahoma"/>
            <family val="0"/>
          </rPr>
          <t>in duizenden euro's</t>
        </r>
      </text>
    </comment>
  </commentList>
</comments>
</file>

<file path=xl/sharedStrings.xml><?xml version="1.0" encoding="utf-8"?>
<sst xmlns="http://schemas.openxmlformats.org/spreadsheetml/2006/main" count="89" uniqueCount="87">
  <si>
    <t>Kans</t>
  </si>
  <si>
    <t>Gevolg</t>
  </si>
  <si>
    <t>Te bereiken saneringsdoel</t>
  </si>
  <si>
    <t>A</t>
  </si>
  <si>
    <t>A.1</t>
  </si>
  <si>
    <t>A.2</t>
  </si>
  <si>
    <t>A.3</t>
  </si>
  <si>
    <t>B</t>
  </si>
  <si>
    <t>B.1</t>
  </si>
  <si>
    <t>78% hergebruiken</t>
  </si>
  <si>
    <t>90% hergebruiken</t>
  </si>
  <si>
    <t>B.2</t>
  </si>
  <si>
    <t>C</t>
  </si>
  <si>
    <t>Extra ondergrondse parkeergelegenheid</t>
  </si>
  <si>
    <t>C.1</t>
  </si>
  <si>
    <t>Geen extra ondergrondse parkeergelegenheid</t>
  </si>
  <si>
    <t>C.2</t>
  </si>
  <si>
    <t>Extra ondergrondse parkeergarage als onder Loesbleik</t>
  </si>
  <si>
    <t>D</t>
  </si>
  <si>
    <t>Geen bergbezinkbassin</t>
  </si>
  <si>
    <t>Wel bergbezinkbassin</t>
  </si>
  <si>
    <t>D.1</t>
  </si>
  <si>
    <t>D.2</t>
  </si>
  <si>
    <t>E</t>
  </si>
  <si>
    <t>E.1</t>
  </si>
  <si>
    <t>E.2</t>
  </si>
  <si>
    <t>Wel hergebruik</t>
  </si>
  <si>
    <t>Eventueel aanscherpen doelmatigheidstoets</t>
  </si>
  <si>
    <t>F</t>
  </si>
  <si>
    <t>F.1</t>
  </si>
  <si>
    <t>F.2</t>
  </si>
  <si>
    <t>Geen aanpassing</t>
  </si>
  <si>
    <t>Verscherping</t>
  </si>
  <si>
    <t>Geen hergebruik</t>
  </si>
  <si>
    <t>G</t>
  </si>
  <si>
    <t>Grond voldoet niet aan cultuurtechnische eisen</t>
  </si>
  <si>
    <t>G.1</t>
  </si>
  <si>
    <t>G.2</t>
  </si>
  <si>
    <t xml:space="preserve">Niet te saneren grond voldoet wel aan deze eisen </t>
  </si>
  <si>
    <t>Deel van de niet te saneren grond, voldoet niet aan de eisen</t>
  </si>
  <si>
    <t>Uitgangspunt: gebiedseigen kwaliteit (variant 2)</t>
  </si>
  <si>
    <t>Uitgangspunt: aanvaardbaar risiconiveau (variant 3)</t>
  </si>
  <si>
    <t>Uitgangspunt: BGW's (variant 4)</t>
  </si>
  <si>
    <t>H</t>
  </si>
  <si>
    <t>Aanpassing stedebouwkundig plan</t>
  </si>
  <si>
    <t>H.1</t>
  </si>
  <si>
    <t xml:space="preserve">Beperkte aanpassing leidt tot hogere kosten </t>
  </si>
  <si>
    <t>H.3</t>
  </si>
  <si>
    <t>H.2</t>
  </si>
  <si>
    <t>Beperkte aanpassing leidt tot lagere kosten</t>
  </si>
  <si>
    <t>I</t>
  </si>
  <si>
    <t>Minder grond nodig voor funderingen</t>
  </si>
  <si>
    <t>Vasthouden aan bestaande uitgangspunt</t>
  </si>
  <si>
    <t>Allen hoogstnoodzakelijke ontgraven</t>
  </si>
  <si>
    <t>I.1</t>
  </si>
  <si>
    <t>I.2</t>
  </si>
  <si>
    <t>J</t>
  </si>
  <si>
    <t>E.3</t>
  </si>
  <si>
    <t>Geen hergebruik, maar wel maaiveld in plangebied 0,2 m ophogen</t>
  </si>
  <si>
    <t>Reductie m3 te ontgraven grond t.p.v. 'laagtes' in profiel</t>
  </si>
  <si>
    <t>J.1</t>
  </si>
  <si>
    <t>J.2</t>
  </si>
  <si>
    <t>Geen reductie</t>
  </si>
  <si>
    <t>Spreiding</t>
  </si>
  <si>
    <t xml:space="preserve"> </t>
  </si>
  <si>
    <t>Spreiding2</t>
  </si>
  <si>
    <t>Spreiding alle kleine gebeurtenissen</t>
  </si>
  <si>
    <t>k-factor</t>
  </si>
  <si>
    <t>projectkosten</t>
  </si>
  <si>
    <t>2,5%</t>
  </si>
  <si>
    <t>97,5%</t>
  </si>
  <si>
    <t>spreiding</t>
  </si>
  <si>
    <t>Kans*gevolg</t>
  </si>
  <si>
    <t>Verwachtingswaarde</t>
  </si>
  <si>
    <t>Aanpak Diffuse verontreiniging</t>
  </si>
  <si>
    <t>Hergebruik grond uit parkeergarage, op aan te kopen terrein</t>
  </si>
  <si>
    <t xml:space="preserve">Eventueel bergbezinkbassin aanleggen </t>
  </si>
  <si>
    <t xml:space="preserve">Hergebruik op het stortplaats binnen de gemeente </t>
  </si>
  <si>
    <t xml:space="preserve">Reductie hoeveelheid af te voeren grond met 40 % </t>
  </si>
  <si>
    <t>kans org</t>
  </si>
  <si>
    <t>gevolg org</t>
  </si>
  <si>
    <t>check</t>
  </si>
  <si>
    <t>Doet mee</t>
  </si>
  <si>
    <t xml:space="preserve">    Aanvinken welke factoren worden meegenomen</t>
  </si>
  <si>
    <t>In de meeste gevallen worden van een sanering of breder, het geschikt maken van de bodem voor een nieuw doel in het kader van een herinrichting, de kosten geraamd waarbij van een bepaald scenario wordt uitgegaan. Dit is dan het meest voor de hand liggende scenario. Een dergelijke raming is gebaseerd op aannames die nooit 100% zeker zijn. Wat ik heb gedaan is verschillende scenario’s beschrijven en de gevolgen daarvan aangeven. Dat is in de tabel gedaan. Vervolgens is berekend welk budget nodig is om met een bepaalde zekerheid voldoende geld beschikbaar te hebben om in een later stadium die kosten te kunnen dekken. Er is natuurlijk voor ieder afwijkend scenario een kans dat het wel/niet optreedt en het wel/niet in combinatie met andere scenario’s optreedt.</t>
  </si>
  <si>
    <t>A t/m J zijn kostenbepalende factoren.                             Een letter + nummer zijn verschillende scenario's, waarvan letter.1 het basisscenario is. De som van de kansen binnen een factor (letter) is altijd 1. De gevolgen van letter.2 of letter.3 zijn altijd een kosten afwijkend scenario. In de witte cellen kunnen de gewenste waardes worden ingevoerd. Boven de tabel kan worden aangegeven welke factoren wel of niet moeten worden meegewogen. Door op reset te drukken veranderen de waardes terug naar de oorspronkelijke waardes.</t>
  </si>
  <si>
    <t>Kansberekening Kosten, versie datum oktober 2004</t>
  </si>
</sst>
</file>

<file path=xl/styles.xml><?xml version="1.0" encoding="utf-8"?>
<styleSheet xmlns="http://schemas.openxmlformats.org/spreadsheetml/2006/main">
  <numFmts count="3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Ja&quot;;&quot;Ja&quot;;&quot;Nee&quot;"/>
    <numFmt numFmtId="185" formatCode="&quot;Waar&quot;;&quot;Waar&quot;;&quot;Niet waar&quot;"/>
    <numFmt numFmtId="186" formatCode="&quot;Aan&quot;;&quot;Aan&quot;;&quot;Uit&quot;"/>
    <numFmt numFmtId="187" formatCode="0.000"/>
    <numFmt numFmtId="188" formatCode="0.0"/>
  </numFmts>
  <fonts count="15">
    <font>
      <sz val="10"/>
      <name val="Arial"/>
      <family val="0"/>
    </font>
    <font>
      <sz val="8"/>
      <name val="Arial"/>
      <family val="2"/>
    </font>
    <font>
      <b/>
      <sz val="8"/>
      <name val="Arial"/>
      <family val="2"/>
    </font>
    <font>
      <b/>
      <sz val="10"/>
      <name val="Arial"/>
      <family val="2"/>
    </font>
    <font>
      <u val="single"/>
      <sz val="10"/>
      <color indexed="12"/>
      <name val="Arial"/>
      <family val="0"/>
    </font>
    <font>
      <u val="single"/>
      <sz val="10"/>
      <color indexed="36"/>
      <name val="Arial"/>
      <family val="0"/>
    </font>
    <font>
      <sz val="10"/>
      <color indexed="10"/>
      <name val="Arial"/>
      <family val="2"/>
    </font>
    <font>
      <sz val="11.25"/>
      <name val="Arial"/>
      <family val="0"/>
    </font>
    <font>
      <sz val="8"/>
      <color indexed="12"/>
      <name val="Arial"/>
      <family val="2"/>
    </font>
    <font>
      <sz val="10"/>
      <color indexed="12"/>
      <name val="Arial"/>
      <family val="2"/>
    </font>
    <font>
      <b/>
      <sz val="8"/>
      <color indexed="17"/>
      <name val="Arial"/>
      <family val="2"/>
    </font>
    <font>
      <sz val="8"/>
      <color indexed="17"/>
      <name val="Arial"/>
      <family val="2"/>
    </font>
    <font>
      <sz val="8"/>
      <name val="Tahoma"/>
      <family val="2"/>
    </font>
    <font>
      <sz val="12"/>
      <name val="Times New Roman"/>
      <family val="1"/>
    </font>
    <font>
      <b/>
      <sz val="12"/>
      <color indexed="10"/>
      <name val="Arial"/>
      <family val="2"/>
    </font>
  </fonts>
  <fills count="5">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43"/>
        <bgColor indexed="64"/>
      </patternFill>
    </fill>
  </fills>
  <borders count="26">
    <border>
      <left/>
      <right/>
      <top/>
      <bottom/>
      <diagonal/>
    </border>
    <border>
      <left style="thin"/>
      <right style="thin"/>
      <top>
        <color indexed="63"/>
      </top>
      <bottom>
        <color indexed="63"/>
      </bottom>
    </border>
    <border>
      <left style="thin"/>
      <right style="thin"/>
      <top>
        <color indexed="63"/>
      </top>
      <bottom style="medium"/>
    </border>
    <border>
      <left>
        <color indexed="63"/>
      </left>
      <right style="medium"/>
      <top>
        <color indexed="63"/>
      </top>
      <bottom>
        <color indexed="63"/>
      </bottom>
    </border>
    <border>
      <left style="thin"/>
      <right style="medium"/>
      <top style="thin">
        <color indexed="39"/>
      </top>
      <bottom style="thin">
        <color indexed="39"/>
      </bottom>
    </border>
    <border>
      <left style="thin"/>
      <right style="thin"/>
      <top style="thin">
        <color indexed="39"/>
      </top>
      <bottom style="thin">
        <color indexed="39"/>
      </bottom>
    </border>
    <border>
      <left style="thin"/>
      <right style="thin"/>
      <top style="thin">
        <color indexed="39"/>
      </top>
      <bottom style="medium"/>
    </border>
    <border>
      <left style="thin"/>
      <right style="medium"/>
      <top style="thin">
        <color indexed="39"/>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color indexed="63"/>
      </left>
      <right style="thin"/>
      <top style="medium"/>
      <bottom style="thin"/>
    </border>
    <border>
      <left>
        <color indexed="63"/>
      </left>
      <right style="medium"/>
      <top style="medium"/>
      <bottom>
        <color indexed="63"/>
      </bottom>
    </border>
    <border>
      <left style="medium"/>
      <right style="thin"/>
      <top>
        <color indexed="63"/>
      </top>
      <bottom>
        <color indexed="63"/>
      </bottom>
    </border>
    <border>
      <left style="thin"/>
      <right style="medium"/>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style="medium"/>
      <right>
        <color indexed="63"/>
      </right>
      <top>
        <color indexed="63"/>
      </top>
      <bottom style="medium"/>
    </border>
    <border>
      <left>
        <color indexed="63"/>
      </left>
      <right style="thin"/>
      <top>
        <color indexed="63"/>
      </top>
      <bottom style="medium"/>
    </border>
    <border>
      <left>
        <color indexed="63"/>
      </left>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cellStyleXfs>
  <cellXfs count="82">
    <xf numFmtId="0" fontId="0" fillId="0" borderId="0" xfId="0" applyAlignment="1">
      <alignment/>
    </xf>
    <xf numFmtId="0" fontId="1" fillId="2" borderId="1" xfId="0" applyFont="1" applyFill="1" applyBorder="1" applyAlignment="1" applyProtection="1">
      <alignment/>
      <protection locked="0"/>
    </xf>
    <xf numFmtId="0" fontId="1" fillId="2" borderId="2" xfId="0" applyFont="1" applyFill="1" applyBorder="1" applyAlignment="1" applyProtection="1">
      <alignment/>
      <protection locked="0"/>
    </xf>
    <xf numFmtId="0" fontId="1" fillId="2" borderId="0" xfId="0" applyFont="1" applyFill="1" applyBorder="1" applyAlignment="1" applyProtection="1">
      <alignment/>
      <protection locked="0"/>
    </xf>
    <xf numFmtId="0" fontId="0" fillId="2" borderId="0" xfId="0" applyFill="1" applyAlignment="1" applyProtection="1">
      <alignment/>
      <protection/>
    </xf>
    <xf numFmtId="0" fontId="1" fillId="2" borderId="0" xfId="0" applyFont="1" applyFill="1" applyBorder="1" applyAlignment="1" applyProtection="1">
      <alignment/>
      <protection/>
    </xf>
    <xf numFmtId="0" fontId="2" fillId="2" borderId="0" xfId="0" applyFont="1" applyFill="1" applyBorder="1" applyAlignment="1" applyProtection="1">
      <alignment/>
      <protection/>
    </xf>
    <xf numFmtId="0" fontId="1" fillId="2" borderId="1" xfId="0" applyFont="1" applyFill="1" applyBorder="1" applyAlignment="1" applyProtection="1">
      <alignment/>
      <protection/>
    </xf>
    <xf numFmtId="0" fontId="1" fillId="2" borderId="3" xfId="0" applyFont="1" applyFill="1" applyBorder="1" applyAlignment="1" applyProtection="1">
      <alignment/>
      <protection/>
    </xf>
    <xf numFmtId="0" fontId="0" fillId="2" borderId="0" xfId="0" applyFill="1" applyBorder="1" applyAlignment="1" applyProtection="1">
      <alignment/>
      <protection/>
    </xf>
    <xf numFmtId="0" fontId="0" fillId="2" borderId="1" xfId="0" applyFill="1" applyBorder="1" applyAlignment="1" applyProtection="1">
      <alignment/>
      <protection/>
    </xf>
    <xf numFmtId="0" fontId="0" fillId="2" borderId="3" xfId="0" applyFill="1" applyBorder="1" applyAlignment="1" applyProtection="1">
      <alignment/>
      <protection/>
    </xf>
    <xf numFmtId="0" fontId="1" fillId="2" borderId="2" xfId="0" applyFont="1" applyFill="1" applyBorder="1" applyAlignment="1" applyProtection="1">
      <alignment/>
      <protection/>
    </xf>
    <xf numFmtId="0" fontId="8" fillId="2" borderId="0" xfId="0" applyFont="1" applyFill="1" applyAlignment="1" applyProtection="1">
      <alignment/>
      <protection/>
    </xf>
    <xf numFmtId="0" fontId="1" fillId="2" borderId="0" xfId="0" applyFont="1" applyFill="1" applyAlignment="1" applyProtection="1">
      <alignment/>
      <protection/>
    </xf>
    <xf numFmtId="0" fontId="0" fillId="2" borderId="0" xfId="0" applyFont="1" applyFill="1" applyBorder="1" applyAlignment="1" applyProtection="1">
      <alignment horizontal="right" vertical="top" wrapText="1"/>
      <protection/>
    </xf>
    <xf numFmtId="0" fontId="1" fillId="2" borderId="4" xfId="0" applyFont="1" applyFill="1" applyBorder="1" applyAlignment="1" applyProtection="1">
      <alignment/>
      <protection locked="0"/>
    </xf>
    <xf numFmtId="0" fontId="1" fillId="3" borderId="5" xfId="0" applyFont="1" applyFill="1" applyBorder="1" applyAlignment="1" applyProtection="1">
      <alignment/>
      <protection locked="0"/>
    </xf>
    <xf numFmtId="0" fontId="1" fillId="3" borderId="4" xfId="0" applyFont="1" applyFill="1" applyBorder="1" applyAlignment="1" applyProtection="1">
      <alignment/>
      <protection locked="0"/>
    </xf>
    <xf numFmtId="0" fontId="1" fillId="3" borderId="3" xfId="0" applyFont="1" applyFill="1" applyBorder="1" applyAlignment="1" applyProtection="1">
      <alignment/>
      <protection locked="0"/>
    </xf>
    <xf numFmtId="0" fontId="1" fillId="3" borderId="6" xfId="0" applyFont="1" applyFill="1" applyBorder="1" applyAlignment="1" applyProtection="1">
      <alignment/>
      <protection locked="0"/>
    </xf>
    <xf numFmtId="0" fontId="1" fillId="3" borderId="7" xfId="0" applyFont="1" applyFill="1" applyBorder="1" applyAlignment="1" applyProtection="1">
      <alignment/>
      <protection locked="0"/>
    </xf>
    <xf numFmtId="0" fontId="3" fillId="2" borderId="0" xfId="0" applyFont="1" applyFill="1" applyBorder="1" applyAlignment="1" applyProtection="1">
      <alignment/>
      <protection/>
    </xf>
    <xf numFmtId="0" fontId="1" fillId="2" borderId="8" xfId="0" applyFont="1" applyFill="1" applyBorder="1" applyAlignment="1" applyProtection="1">
      <alignment/>
      <protection/>
    </xf>
    <xf numFmtId="0" fontId="3" fillId="2" borderId="9" xfId="0" applyFont="1" applyFill="1" applyBorder="1" applyAlignment="1" applyProtection="1">
      <alignment/>
      <protection/>
    </xf>
    <xf numFmtId="0" fontId="2" fillId="2" borderId="9" xfId="0" applyFont="1" applyFill="1" applyBorder="1" applyAlignment="1" applyProtection="1">
      <alignment/>
      <protection/>
    </xf>
    <xf numFmtId="0" fontId="2" fillId="2" borderId="10" xfId="0" applyFont="1" applyFill="1" applyBorder="1" applyAlignment="1" applyProtection="1">
      <alignment/>
      <protection/>
    </xf>
    <xf numFmtId="0" fontId="1" fillId="2" borderId="11" xfId="0" applyFont="1" applyFill="1" applyBorder="1" applyAlignment="1" applyProtection="1">
      <alignment/>
      <protection/>
    </xf>
    <xf numFmtId="0" fontId="8" fillId="2" borderId="8" xfId="0" applyFont="1" applyFill="1" applyBorder="1" applyAlignment="1" applyProtection="1">
      <alignment/>
      <protection/>
    </xf>
    <xf numFmtId="0" fontId="8" fillId="2" borderId="12" xfId="0" applyFont="1" applyFill="1" applyBorder="1" applyAlignment="1" applyProtection="1">
      <alignment/>
      <protection/>
    </xf>
    <xf numFmtId="0" fontId="8" fillId="2" borderId="9" xfId="0" applyFont="1" applyFill="1" applyBorder="1" applyAlignment="1" applyProtection="1">
      <alignment/>
      <protection/>
    </xf>
    <xf numFmtId="0" fontId="0" fillId="2" borderId="11" xfId="0" applyFill="1" applyBorder="1" applyAlignment="1" applyProtection="1">
      <alignment/>
      <protection/>
    </xf>
    <xf numFmtId="0" fontId="0" fillId="2" borderId="13" xfId="0" applyFill="1" applyBorder="1" applyAlignment="1" applyProtection="1">
      <alignment/>
      <protection/>
    </xf>
    <xf numFmtId="0" fontId="10" fillId="2" borderId="14" xfId="0" applyFont="1" applyFill="1" applyBorder="1" applyAlignment="1" applyProtection="1">
      <alignment/>
      <protection/>
    </xf>
    <xf numFmtId="0" fontId="10" fillId="2" borderId="1" xfId="0" applyFont="1" applyFill="1" applyBorder="1" applyAlignment="1" applyProtection="1">
      <alignment/>
      <protection/>
    </xf>
    <xf numFmtId="0" fontId="1" fillId="2" borderId="15" xfId="0" applyFont="1" applyFill="1" applyBorder="1" applyAlignment="1" applyProtection="1">
      <alignment/>
      <protection/>
    </xf>
    <xf numFmtId="0" fontId="8" fillId="2" borderId="14" xfId="0" applyFont="1" applyFill="1" applyBorder="1" applyAlignment="1" applyProtection="1">
      <alignment/>
      <protection/>
    </xf>
    <xf numFmtId="0" fontId="8" fillId="2" borderId="16" xfId="0" applyFont="1" applyFill="1" applyBorder="1" applyAlignment="1" applyProtection="1">
      <alignment/>
      <protection/>
    </xf>
    <xf numFmtId="0" fontId="8" fillId="2" borderId="1" xfId="0" applyFont="1" applyFill="1" applyBorder="1" applyAlignment="1" applyProtection="1">
      <alignment/>
      <protection/>
    </xf>
    <xf numFmtId="0" fontId="8" fillId="2" borderId="3" xfId="0" applyFont="1" applyFill="1" applyBorder="1" applyAlignment="1" applyProtection="1">
      <alignment/>
      <protection/>
    </xf>
    <xf numFmtId="0" fontId="14" fillId="2" borderId="0" xfId="0" applyFont="1" applyFill="1" applyAlignment="1" applyProtection="1">
      <alignment/>
      <protection/>
    </xf>
    <xf numFmtId="0" fontId="11" fillId="2" borderId="14" xfId="0" applyFont="1" applyFill="1" applyBorder="1" applyAlignment="1" applyProtection="1">
      <alignment/>
      <protection/>
    </xf>
    <xf numFmtId="0" fontId="11" fillId="2" borderId="1" xfId="0" applyFont="1" applyFill="1" applyBorder="1" applyAlignment="1" applyProtection="1">
      <alignment/>
      <protection/>
    </xf>
    <xf numFmtId="0" fontId="13" fillId="2" borderId="0" xfId="0" applyFont="1" applyFill="1" applyAlignment="1" applyProtection="1">
      <alignment/>
      <protection/>
    </xf>
    <xf numFmtId="0" fontId="0" fillId="2" borderId="0" xfId="0" applyFont="1" applyFill="1" applyAlignment="1" applyProtection="1">
      <alignment/>
      <protection/>
    </xf>
    <xf numFmtId="0" fontId="8" fillId="2" borderId="0" xfId="0" applyFont="1" applyFill="1" applyBorder="1" applyAlignment="1" applyProtection="1">
      <alignment/>
      <protection/>
    </xf>
    <xf numFmtId="0" fontId="8" fillId="2" borderId="11" xfId="0" applyFont="1" applyFill="1" applyBorder="1" applyAlignment="1" applyProtection="1">
      <alignment/>
      <protection/>
    </xf>
    <xf numFmtId="0" fontId="8" fillId="2" borderId="13" xfId="0" applyFont="1" applyFill="1" applyBorder="1" applyAlignment="1" applyProtection="1">
      <alignment/>
      <protection/>
    </xf>
    <xf numFmtId="2" fontId="8" fillId="2" borderId="3" xfId="0" applyNumberFormat="1" applyFont="1" applyFill="1" applyBorder="1" applyAlignment="1" applyProtection="1">
      <alignment/>
      <protection/>
    </xf>
    <xf numFmtId="0" fontId="8" fillId="2" borderId="0" xfId="0" applyFont="1" applyFill="1" applyBorder="1" applyAlignment="1" applyProtection="1">
      <alignment horizontal="right"/>
      <protection/>
    </xf>
    <xf numFmtId="9" fontId="8" fillId="2" borderId="0" xfId="0" applyNumberFormat="1" applyFont="1" applyFill="1" applyBorder="1" applyAlignment="1" applyProtection="1">
      <alignment/>
      <protection/>
    </xf>
    <xf numFmtId="0" fontId="9" fillId="2" borderId="14" xfId="0" applyFont="1" applyFill="1" applyBorder="1" applyAlignment="1" applyProtection="1">
      <alignment/>
      <protection/>
    </xf>
    <xf numFmtId="0" fontId="9" fillId="2" borderId="0" xfId="0" applyFont="1" applyFill="1" applyBorder="1" applyAlignment="1" applyProtection="1">
      <alignment/>
      <protection/>
    </xf>
    <xf numFmtId="0" fontId="9" fillId="2" borderId="1" xfId="0" applyFont="1" applyFill="1" applyBorder="1" applyAlignment="1" applyProtection="1">
      <alignment/>
      <protection/>
    </xf>
    <xf numFmtId="0" fontId="9" fillId="2" borderId="3" xfId="0" applyFont="1" applyFill="1" applyBorder="1" applyAlignment="1" applyProtection="1">
      <alignment/>
      <protection/>
    </xf>
    <xf numFmtId="0" fontId="9" fillId="2" borderId="16" xfId="0" applyFont="1" applyFill="1" applyBorder="1" applyAlignment="1" applyProtection="1">
      <alignment/>
      <protection/>
    </xf>
    <xf numFmtId="0" fontId="8" fillId="2" borderId="17" xfId="0" applyFont="1" applyFill="1" applyBorder="1" applyAlignment="1" applyProtection="1">
      <alignment/>
      <protection/>
    </xf>
    <xf numFmtId="0" fontId="8" fillId="2" borderId="17" xfId="0" applyFont="1" applyFill="1" applyBorder="1" applyAlignment="1" applyProtection="1">
      <alignment horizontal="right"/>
      <protection/>
    </xf>
    <xf numFmtId="0" fontId="8" fillId="2" borderId="18" xfId="0" applyFont="1" applyFill="1" applyBorder="1" applyAlignment="1" applyProtection="1">
      <alignment/>
      <protection/>
    </xf>
    <xf numFmtId="0" fontId="11" fillId="2" borderId="19" xfId="0" applyFont="1" applyFill="1" applyBorder="1" applyAlignment="1" applyProtection="1">
      <alignment/>
      <protection/>
    </xf>
    <xf numFmtId="0" fontId="11" fillId="2" borderId="2" xfId="0" applyFont="1" applyFill="1" applyBorder="1" applyAlignment="1" applyProtection="1">
      <alignment/>
      <protection/>
    </xf>
    <xf numFmtId="0" fontId="1" fillId="2" borderId="20" xfId="0" applyFont="1" applyFill="1" applyBorder="1" applyAlignment="1" applyProtection="1">
      <alignment/>
      <protection/>
    </xf>
    <xf numFmtId="0" fontId="8" fillId="2" borderId="19" xfId="0" applyFont="1" applyFill="1" applyBorder="1" applyAlignment="1" applyProtection="1">
      <alignment/>
      <protection/>
    </xf>
    <xf numFmtId="0" fontId="8" fillId="2" borderId="21" xfId="0" applyFont="1" applyFill="1" applyBorder="1" applyAlignment="1" applyProtection="1">
      <alignment/>
      <protection/>
    </xf>
    <xf numFmtId="0" fontId="8" fillId="2" borderId="2" xfId="0" applyFont="1" applyFill="1" applyBorder="1" applyAlignment="1" applyProtection="1">
      <alignment/>
      <protection/>
    </xf>
    <xf numFmtId="0" fontId="0" fillId="2" borderId="17" xfId="0" applyFill="1" applyBorder="1" applyAlignment="1" applyProtection="1">
      <alignment/>
      <protection/>
    </xf>
    <xf numFmtId="0" fontId="0" fillId="2" borderId="18" xfId="0" applyFill="1" applyBorder="1" applyAlignment="1" applyProtection="1">
      <alignment/>
      <protection/>
    </xf>
    <xf numFmtId="0" fontId="6" fillId="2" borderId="0" xfId="0" applyFont="1" applyFill="1" applyAlignment="1" applyProtection="1">
      <alignment/>
      <protection/>
    </xf>
    <xf numFmtId="0" fontId="6" fillId="2" borderId="0" xfId="0" applyFont="1" applyFill="1" applyBorder="1" applyAlignment="1" applyProtection="1">
      <alignment/>
      <protection/>
    </xf>
    <xf numFmtId="0" fontId="1" fillId="2" borderId="3" xfId="0" applyFont="1" applyFill="1" applyBorder="1" applyAlignment="1" applyProtection="1">
      <alignment/>
      <protection locked="0"/>
    </xf>
    <xf numFmtId="0" fontId="0" fillId="2" borderId="1" xfId="0" applyFill="1" applyBorder="1" applyAlignment="1" applyProtection="1">
      <alignment/>
      <protection locked="0"/>
    </xf>
    <xf numFmtId="0" fontId="0" fillId="2" borderId="3" xfId="0" applyFill="1" applyBorder="1" applyAlignment="1" applyProtection="1">
      <alignment/>
      <protection locked="0"/>
    </xf>
    <xf numFmtId="0" fontId="1" fillId="2" borderId="18" xfId="0" applyFont="1" applyFill="1" applyBorder="1" applyAlignment="1" applyProtection="1">
      <alignment/>
      <protection locked="0"/>
    </xf>
    <xf numFmtId="49" fontId="0" fillId="2" borderId="0" xfId="0" applyNumberFormat="1" applyFill="1" applyBorder="1" applyAlignment="1" applyProtection="1">
      <alignment/>
      <protection/>
    </xf>
    <xf numFmtId="0" fontId="8" fillId="2" borderId="22" xfId="0" applyFont="1" applyFill="1" applyBorder="1" applyAlignment="1" applyProtection="1">
      <alignment/>
      <protection/>
    </xf>
    <xf numFmtId="0" fontId="3" fillId="2" borderId="11" xfId="0" applyFont="1" applyFill="1" applyBorder="1" applyAlignment="1" applyProtection="1">
      <alignment/>
      <protection/>
    </xf>
    <xf numFmtId="0" fontId="1" fillId="2" borderId="0" xfId="0" applyFont="1" applyFill="1" applyBorder="1" applyAlignment="1" applyProtection="1">
      <alignment horizontal="center"/>
      <protection/>
    </xf>
    <xf numFmtId="0" fontId="2" fillId="2" borderId="0" xfId="0" applyFont="1" applyFill="1" applyBorder="1" applyAlignment="1" applyProtection="1">
      <alignment horizontal="right"/>
      <protection/>
    </xf>
    <xf numFmtId="0" fontId="1" fillId="2" borderId="0" xfId="0" applyFont="1" applyFill="1" applyBorder="1" applyAlignment="1" applyProtection="1">
      <alignment horizontal="right"/>
      <protection/>
    </xf>
    <xf numFmtId="49" fontId="0" fillId="4" borderId="23" xfId="0" applyNumberFormat="1" applyFill="1" applyBorder="1" applyAlignment="1" applyProtection="1">
      <alignment shrinkToFit="1"/>
      <protection/>
    </xf>
    <xf numFmtId="49" fontId="0" fillId="0" borderId="24" xfId="0" applyNumberFormat="1" applyBorder="1" applyAlignment="1" applyProtection="1">
      <alignment shrinkToFit="1"/>
      <protection/>
    </xf>
    <xf numFmtId="49" fontId="0" fillId="0" borderId="25" xfId="0" applyNumberFormat="1" applyBorder="1" applyAlignment="1" applyProtection="1">
      <alignment shrinkToFit="1"/>
      <protection/>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strRef>
              <c:f>'kansberekening kosten'!$R$27</c:f>
              <c:strCache>
                <c:ptCount val="1"/>
                <c:pt idx="0">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80"/>
              </a:solidFill>
              <a:ln>
                <a:solidFill>
                  <a:srgbClr val="000080"/>
                </a:solidFill>
              </a:ln>
            </c:spPr>
          </c:marker>
          <c:cat>
            <c:strRef>
              <c:f>'kansberekening kosten'!$Q$28:$Q$34</c:f>
              <c:strCache>
                <c:ptCount val="7"/>
                <c:pt idx="0">
                  <c:v>2,5%</c:v>
                </c:pt>
                <c:pt idx="1">
                  <c:v>15%</c:v>
                </c:pt>
                <c:pt idx="2">
                  <c:v>30%</c:v>
                </c:pt>
                <c:pt idx="3">
                  <c:v>50%</c:v>
                </c:pt>
                <c:pt idx="4">
                  <c:v>70%</c:v>
                </c:pt>
                <c:pt idx="5">
                  <c:v>85%</c:v>
                </c:pt>
                <c:pt idx="6">
                  <c:v>97,5%</c:v>
                </c:pt>
              </c:strCache>
            </c:strRef>
          </c:cat>
          <c:val>
            <c:numRef>
              <c:f>'kansberekening kosten'!$R$28:$R$34</c:f>
              <c:numCache>
                <c:ptCount val="7"/>
                <c:pt idx="0">
                  <c:v>0.8416601465672651</c:v>
                </c:pt>
                <c:pt idx="1">
                  <c:v>3.2050800732836326</c:v>
                </c:pt>
                <c:pt idx="2">
                  <c:v>4.386790036641816</c:v>
                </c:pt>
                <c:pt idx="3">
                  <c:v>5.5685</c:v>
                </c:pt>
                <c:pt idx="4">
                  <c:v>6.750209963358184</c:v>
                </c:pt>
                <c:pt idx="5">
                  <c:v>7.931919926716368</c:v>
                </c:pt>
                <c:pt idx="6">
                  <c:v>10.295339853432736</c:v>
                </c:pt>
              </c:numCache>
            </c:numRef>
          </c:val>
          <c:smooth val="0"/>
        </c:ser>
        <c:marker val="1"/>
        <c:axId val="34853611"/>
        <c:axId val="45247044"/>
      </c:lineChart>
      <c:catAx>
        <c:axId val="34853611"/>
        <c:scaling>
          <c:orientation val="minMax"/>
        </c:scaling>
        <c:axPos val="b"/>
        <c:title>
          <c:tx>
            <c:rich>
              <a:bodyPr vert="horz" rot="0" anchor="ctr"/>
              <a:lstStyle/>
              <a:p>
                <a:pPr algn="ctr">
                  <a:defRPr/>
                </a:pPr>
                <a:r>
                  <a:rPr lang="en-US" cap="none" sz="800" b="1" i="0" u="none" baseline="0">
                    <a:latin typeface="Arial"/>
                    <a:ea typeface="Arial"/>
                    <a:cs typeface="Arial"/>
                  </a:rPr>
                  <a:t>Kans dat budget toereikend is</a:t>
                </a:r>
              </a:p>
            </c:rich>
          </c:tx>
          <c:layout/>
          <c:overlay val="0"/>
          <c:spPr>
            <a:noFill/>
            <a:ln>
              <a:noFill/>
            </a:ln>
          </c:spPr>
        </c:title>
        <c:delete val="0"/>
        <c:numFmt formatCode="General" sourceLinked="1"/>
        <c:majorTickMark val="out"/>
        <c:minorTickMark val="none"/>
        <c:tickLblPos val="nextTo"/>
        <c:crossAx val="45247044"/>
        <c:crosses val="autoZero"/>
        <c:auto val="1"/>
        <c:lblOffset val="100"/>
        <c:noMultiLvlLbl val="0"/>
      </c:catAx>
      <c:valAx>
        <c:axId val="45247044"/>
        <c:scaling>
          <c:orientation val="minMax"/>
        </c:scaling>
        <c:axPos val="l"/>
        <c:title>
          <c:tx>
            <c:rich>
              <a:bodyPr vert="horz" rot="-5400000" anchor="ctr"/>
              <a:lstStyle/>
              <a:p>
                <a:pPr algn="ctr">
                  <a:defRPr/>
                </a:pPr>
                <a:r>
                  <a:rPr lang="en-US" cap="none" sz="800" b="1" i="0" u="none" baseline="0">
                    <a:latin typeface="Arial"/>
                    <a:ea typeface="Arial"/>
                    <a:cs typeface="Arial"/>
                  </a:rPr>
                  <a:t>Budget in 1.000.000 Euro's</a:t>
                </a:r>
              </a:p>
            </c:rich>
          </c:tx>
          <c:layout/>
          <c:overlay val="0"/>
          <c:spPr>
            <a:noFill/>
            <a:ln>
              <a:noFill/>
            </a:ln>
          </c:spPr>
        </c:title>
        <c:majorGridlines/>
        <c:delete val="0"/>
        <c:numFmt formatCode="General" sourceLinked="1"/>
        <c:majorTickMark val="out"/>
        <c:minorTickMark val="none"/>
        <c:tickLblPos val="nextTo"/>
        <c:crossAx val="34853611"/>
        <c:crossesAt val="1"/>
        <c:crossBetween val="midCat"/>
        <c:dispUnits/>
      </c:valAx>
      <c:spPr>
        <a:solidFill>
          <a:srgbClr val="FFFFCC"/>
        </a:solidFill>
        <a:ln w="12700">
          <a:solidFill>
            <a:srgbClr val="808080"/>
          </a:solidFill>
        </a:ln>
      </c:spPr>
    </c:plotArea>
    <c:plotVisOnly val="1"/>
    <c:dispBlanksAs val="gap"/>
    <c:showDLblsOverMax val="0"/>
  </c:chart>
  <c:spPr>
    <a:solidFill>
      <a:srgbClr val="FFFF99"/>
    </a:solidFill>
    <a:effectLst>
      <a:outerShdw dist="35921" dir="2700000" algn="br">
        <a:prstClr val="black"/>
      </a:outerShdw>
    </a:effectLst>
  </c:spPr>
  <c:txPr>
    <a:bodyPr vert="horz" rot="0"/>
    <a:lstStyle/>
    <a:p>
      <a:pPr>
        <a:defRPr lang="en-US" cap="none" sz="11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161925</xdr:colOff>
      <xdr:row>21</xdr:row>
      <xdr:rowOff>0</xdr:rowOff>
    </xdr:from>
    <xdr:to>
      <xdr:col>20</xdr:col>
      <xdr:colOff>333375</xdr:colOff>
      <xdr:row>34</xdr:row>
      <xdr:rowOff>85725</xdr:rowOff>
    </xdr:to>
    <xdr:graphicFrame>
      <xdr:nvGraphicFramePr>
        <xdr:cNvPr id="1" name="Chart 1"/>
        <xdr:cNvGraphicFramePr/>
      </xdr:nvGraphicFramePr>
      <xdr:xfrm>
        <a:off x="5086350" y="3371850"/>
        <a:ext cx="3771900" cy="2209800"/>
      </xdr:xfrm>
      <a:graphic>
        <a:graphicData uri="http://schemas.openxmlformats.org/drawingml/2006/chart">
          <c:chart xmlns:c="http://schemas.openxmlformats.org/drawingml/2006/chart" r:id="rId1"/>
        </a:graphicData>
      </a:graphic>
    </xdr:graphicFrame>
    <xdr:clientData/>
  </xdr:twoCellAnchor>
  <xdr:twoCellAnchor editAs="oneCell">
    <xdr:from>
      <xdr:col>15</xdr:col>
      <xdr:colOff>19050</xdr:colOff>
      <xdr:row>7</xdr:row>
      <xdr:rowOff>0</xdr:rowOff>
    </xdr:from>
    <xdr:to>
      <xdr:col>19</xdr:col>
      <xdr:colOff>685800</xdr:colOff>
      <xdr:row>13</xdr:row>
      <xdr:rowOff>95250</xdr:rowOff>
    </xdr:to>
    <xdr:pic>
      <xdr:nvPicPr>
        <xdr:cNvPr id="2" name="Picture 32"/>
        <xdr:cNvPicPr preferRelativeResize="1">
          <a:picLocks noChangeAspect="1"/>
        </xdr:cNvPicPr>
      </xdr:nvPicPr>
      <xdr:blipFill>
        <a:blip r:embed="rId2"/>
        <a:stretch>
          <a:fillRect/>
        </a:stretch>
      </xdr:blipFill>
      <xdr:spPr>
        <a:xfrm>
          <a:off x="5505450" y="1047750"/>
          <a:ext cx="3009900" cy="1066800"/>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U176"/>
  <sheetViews>
    <sheetView tabSelected="1" workbookViewId="0" topLeftCell="A1">
      <selection activeCell="F6" sqref="F6"/>
    </sheetView>
  </sheetViews>
  <sheetFormatPr defaultColWidth="9.140625" defaultRowHeight="12.75"/>
  <cols>
    <col min="1" max="1" width="6.140625" style="4" customWidth="1"/>
    <col min="2" max="2" width="4.28125" style="4" customWidth="1"/>
    <col min="3" max="3" width="49.00390625" style="4" customWidth="1"/>
    <col min="4" max="4" width="8.57421875" style="4" hidden="1" customWidth="1"/>
    <col min="5" max="5" width="6.8515625" style="4" customWidth="1"/>
    <col min="6" max="6" width="7.57421875" style="4" customWidth="1"/>
    <col min="7" max="10" width="7.57421875" style="4" hidden="1" customWidth="1"/>
    <col min="11" max="11" width="8.421875" style="4" customWidth="1"/>
    <col min="12" max="12" width="9.421875" style="4" hidden="1" customWidth="1"/>
    <col min="13" max="13" width="10.421875" style="4" hidden="1" customWidth="1"/>
    <col min="14" max="14" width="11.140625" style="4" hidden="1" customWidth="1"/>
    <col min="15" max="15" width="10.421875" style="4" hidden="1" customWidth="1"/>
    <col min="16" max="16" width="9.140625" style="4" customWidth="1"/>
    <col min="17" max="17" width="6.8515625" style="4" customWidth="1"/>
    <col min="18" max="18" width="10.00390625" style="4" bestFit="1" customWidth="1"/>
    <col min="19" max="19" width="9.140625" style="4" customWidth="1"/>
    <col min="20" max="20" width="10.421875" style="4" customWidth="1"/>
    <col min="21" max="21" width="6.8515625" style="4" customWidth="1"/>
    <col min="22" max="16384" width="9.140625" style="4" customWidth="1"/>
  </cols>
  <sheetData>
    <row r="1" spans="2:15" ht="5.25" customHeight="1" thickBot="1">
      <c r="B1" s="5"/>
      <c r="C1" s="22"/>
      <c r="H1" s="5"/>
      <c r="I1" s="5"/>
      <c r="J1" s="5"/>
      <c r="K1" s="5"/>
      <c r="L1" s="5"/>
      <c r="M1" s="5"/>
      <c r="N1" s="5"/>
      <c r="O1" s="5"/>
    </row>
    <row r="2" spans="2:21" ht="12.75">
      <c r="B2" s="23"/>
      <c r="C2" s="24" t="s">
        <v>74</v>
      </c>
      <c r="D2" s="25" t="s">
        <v>82</v>
      </c>
      <c r="E2" s="25" t="s">
        <v>0</v>
      </c>
      <c r="F2" s="26" t="s">
        <v>1</v>
      </c>
      <c r="G2" s="6" t="s">
        <v>81</v>
      </c>
      <c r="H2" s="5"/>
      <c r="I2" s="5" t="s">
        <v>79</v>
      </c>
      <c r="J2" s="5" t="s">
        <v>80</v>
      </c>
      <c r="K2" s="27"/>
      <c r="L2" s="28" t="s">
        <v>72</v>
      </c>
      <c r="M2" s="29" t="s">
        <v>1</v>
      </c>
      <c r="N2" s="30" t="s">
        <v>63</v>
      </c>
      <c r="O2" s="74" t="s">
        <v>65</v>
      </c>
      <c r="P2" s="75" t="s">
        <v>86</v>
      </c>
      <c r="Q2" s="31"/>
      <c r="R2" s="31"/>
      <c r="S2" s="31"/>
      <c r="T2" s="31"/>
      <c r="U2" s="32"/>
    </row>
    <row r="3" spans="2:21" ht="12.75">
      <c r="B3" s="33" t="s">
        <v>3</v>
      </c>
      <c r="C3" s="34" t="s">
        <v>2</v>
      </c>
      <c r="D3" s="1" t="b">
        <v>1</v>
      </c>
      <c r="F3" s="35"/>
      <c r="G3" s="5"/>
      <c r="H3" s="5"/>
      <c r="I3" s="7"/>
      <c r="J3" s="8"/>
      <c r="K3" s="5"/>
      <c r="L3" s="36"/>
      <c r="M3" s="37"/>
      <c r="N3" s="38"/>
      <c r="O3" s="39"/>
      <c r="R3" s="9"/>
      <c r="S3" s="73"/>
      <c r="T3" s="9"/>
      <c r="U3" s="11"/>
    </row>
    <row r="4" spans="2:21" ht="13.5" customHeight="1">
      <c r="B4" s="41" t="s">
        <v>4</v>
      </c>
      <c r="C4" s="42" t="s">
        <v>40</v>
      </c>
      <c r="D4" s="7">
        <f>IF(D3,E4,0)</f>
        <v>0.5</v>
      </c>
      <c r="E4" s="17">
        <v>0.5</v>
      </c>
      <c r="F4" s="18">
        <v>4900</v>
      </c>
      <c r="G4" s="5"/>
      <c r="H4" s="43" t="s">
        <v>84</v>
      </c>
      <c r="I4" s="1">
        <v>0.5</v>
      </c>
      <c r="J4" s="69">
        <v>4900</v>
      </c>
      <c r="K4" s="5"/>
      <c r="L4" s="36">
        <f>F4</f>
        <v>4900</v>
      </c>
      <c r="M4" s="37"/>
      <c r="N4" s="38"/>
      <c r="O4" s="39"/>
      <c r="R4" s="9"/>
      <c r="S4" s="9"/>
      <c r="T4" s="9"/>
      <c r="U4" s="11"/>
    </row>
    <row r="5" spans="2:21" ht="12.75">
      <c r="B5" s="41" t="s">
        <v>5</v>
      </c>
      <c r="C5" s="42" t="s">
        <v>41</v>
      </c>
      <c r="D5" s="7">
        <f>IF(D3,E5,0)</f>
        <v>0.2</v>
      </c>
      <c r="E5" s="17">
        <v>0.2</v>
      </c>
      <c r="F5" s="19">
        <v>3100</v>
      </c>
      <c r="G5" s="5"/>
      <c r="H5" s="44" t="s">
        <v>85</v>
      </c>
      <c r="I5" s="1">
        <v>0.2</v>
      </c>
      <c r="J5" s="69">
        <v>3100</v>
      </c>
      <c r="K5" s="5"/>
      <c r="L5" s="36">
        <f>+D5*(F5-F4)</f>
        <v>-360</v>
      </c>
      <c r="M5" s="37">
        <f>+F5-F4</f>
        <v>-1800</v>
      </c>
      <c r="N5" s="38">
        <f>SQRT(+D5*(1-D5)*M5*M5)</f>
        <v>720.0000000000001</v>
      </c>
      <c r="O5" s="39">
        <f>+N5*N5</f>
        <v>518400.0000000002</v>
      </c>
      <c r="R5" s="9"/>
      <c r="S5" s="9"/>
      <c r="T5" s="9"/>
      <c r="U5" s="11"/>
    </row>
    <row r="6" spans="2:21" ht="12.75">
      <c r="B6" s="41" t="s">
        <v>6</v>
      </c>
      <c r="C6" s="42" t="s">
        <v>42</v>
      </c>
      <c r="D6" s="7">
        <f>IF(D3,E6,0)</f>
        <v>0.3</v>
      </c>
      <c r="E6" s="17">
        <v>0.3</v>
      </c>
      <c r="F6" s="18">
        <v>6400</v>
      </c>
      <c r="G6" s="5">
        <f>IF(OR(SUM(D4:D6)=0,SUM(D4:D6)=1),0,1)</f>
        <v>0</v>
      </c>
      <c r="H6" s="5"/>
      <c r="I6" s="1">
        <v>0.3</v>
      </c>
      <c r="J6" s="69">
        <v>6400</v>
      </c>
      <c r="K6" s="5"/>
      <c r="L6" s="36">
        <f>+D6*(F6-F4)</f>
        <v>450</v>
      </c>
      <c r="M6" s="37">
        <f>+F6-F4</f>
        <v>1500</v>
      </c>
      <c r="N6" s="38">
        <f>SQRT(+D6*(1-D6)*M6*M6)</f>
        <v>687.386354243376</v>
      </c>
      <c r="O6" s="39">
        <f>+N6*N6</f>
        <v>472500</v>
      </c>
      <c r="R6" s="9"/>
      <c r="S6" s="9"/>
      <c r="T6" s="9"/>
      <c r="U6" s="11"/>
    </row>
    <row r="7" spans="2:21" ht="12.75">
      <c r="B7" s="33" t="s">
        <v>7</v>
      </c>
      <c r="C7" s="34" t="s">
        <v>75</v>
      </c>
      <c r="D7" s="1" t="b">
        <v>1</v>
      </c>
      <c r="E7" s="1"/>
      <c r="F7" s="69"/>
      <c r="G7" s="5"/>
      <c r="H7" s="5"/>
      <c r="I7" s="1"/>
      <c r="J7" s="69"/>
      <c r="K7" s="5"/>
      <c r="L7" s="36"/>
      <c r="M7" s="45"/>
      <c r="N7" s="38"/>
      <c r="O7" s="39"/>
      <c r="R7" s="9"/>
      <c r="S7" s="9"/>
      <c r="T7" s="9"/>
      <c r="U7" s="11"/>
    </row>
    <row r="8" spans="2:21" ht="12.75">
      <c r="B8" s="41" t="s">
        <v>8</v>
      </c>
      <c r="C8" s="42" t="s">
        <v>9</v>
      </c>
      <c r="D8" s="7">
        <f>IF(D7,E8,0)</f>
        <v>0.3</v>
      </c>
      <c r="E8" s="17">
        <v>0.3</v>
      </c>
      <c r="F8" s="16">
        <f>$F$4</f>
        <v>4900</v>
      </c>
      <c r="G8" s="5"/>
      <c r="H8" s="5"/>
      <c r="I8" s="1">
        <v>0.3</v>
      </c>
      <c r="J8" s="69">
        <f>$F$4</f>
        <v>4900</v>
      </c>
      <c r="K8" s="5"/>
      <c r="L8" s="36"/>
      <c r="N8" s="10"/>
      <c r="O8" s="11"/>
      <c r="R8" s="9"/>
      <c r="S8" s="9"/>
      <c r="T8" s="9"/>
      <c r="U8" s="11"/>
    </row>
    <row r="9" spans="2:21" ht="12.75">
      <c r="B9" s="41" t="s">
        <v>11</v>
      </c>
      <c r="C9" s="42" t="s">
        <v>10</v>
      </c>
      <c r="D9" s="7">
        <f>IF(D7,E9,0)</f>
        <v>0.7</v>
      </c>
      <c r="E9" s="17">
        <v>0.7</v>
      </c>
      <c r="F9" s="18">
        <v>4660</v>
      </c>
      <c r="G9" s="5">
        <f>IF(OR(SUM(D8:D9)=0,SUM(D8:D9)=1),0,1)</f>
        <v>0</v>
      </c>
      <c r="H9" s="5"/>
      <c r="I9" s="1">
        <v>0.7</v>
      </c>
      <c r="J9" s="69">
        <v>4660</v>
      </c>
      <c r="K9" s="5"/>
      <c r="L9" s="36">
        <f>+D9*(F9-F8)</f>
        <v>-168</v>
      </c>
      <c r="M9" s="45">
        <f>+F9-F8</f>
        <v>-240</v>
      </c>
      <c r="N9" s="38">
        <f>SQRT(+D9*(1-D9)*M9*M9)</f>
        <v>109.98181667894016</v>
      </c>
      <c r="O9" s="39">
        <f>+N9*N9</f>
        <v>12096</v>
      </c>
      <c r="R9" s="9"/>
      <c r="S9" s="9"/>
      <c r="T9" s="9"/>
      <c r="U9" s="11"/>
    </row>
    <row r="10" spans="2:21" ht="12.75">
      <c r="B10" s="33" t="s">
        <v>12</v>
      </c>
      <c r="C10" s="34" t="s">
        <v>13</v>
      </c>
      <c r="D10" s="1" t="b">
        <v>1</v>
      </c>
      <c r="E10" s="1"/>
      <c r="F10" s="69"/>
      <c r="G10" s="5"/>
      <c r="H10" s="5"/>
      <c r="I10" s="1"/>
      <c r="J10" s="69"/>
      <c r="K10" s="5"/>
      <c r="L10" s="36"/>
      <c r="M10" s="45"/>
      <c r="N10" s="38"/>
      <c r="O10" s="39"/>
      <c r="R10" s="9"/>
      <c r="S10" s="9"/>
      <c r="T10" s="9"/>
      <c r="U10" s="11"/>
    </row>
    <row r="11" spans="2:21" ht="12.75">
      <c r="B11" s="41" t="s">
        <v>14</v>
      </c>
      <c r="C11" s="42" t="s">
        <v>15</v>
      </c>
      <c r="D11" s="7">
        <f>IF(D10,E11,0)</f>
        <v>0.6</v>
      </c>
      <c r="E11" s="17">
        <v>0.6</v>
      </c>
      <c r="F11" s="16">
        <f>$F$4</f>
        <v>4900</v>
      </c>
      <c r="G11" s="5"/>
      <c r="H11" s="5"/>
      <c r="I11" s="1">
        <v>0.6</v>
      </c>
      <c r="J11" s="69">
        <f>$F$4</f>
        <v>4900</v>
      </c>
      <c r="K11" s="5"/>
      <c r="L11" s="36"/>
      <c r="N11" s="10"/>
      <c r="O11" s="11"/>
      <c r="R11" s="9"/>
      <c r="S11" s="9"/>
      <c r="T11" s="9"/>
      <c r="U11" s="11"/>
    </row>
    <row r="12" spans="2:21" ht="12.75">
      <c r="B12" s="41" t="s">
        <v>16</v>
      </c>
      <c r="C12" s="42" t="s">
        <v>17</v>
      </c>
      <c r="D12" s="7">
        <f>IF(D10,E12,0)</f>
        <v>0.4</v>
      </c>
      <c r="E12" s="17">
        <v>0.4</v>
      </c>
      <c r="F12" s="18">
        <v>5250</v>
      </c>
      <c r="G12" s="5">
        <f>IF(OR(SUM(D11:D12)=0,SUM(D11:D12)=1),0,1)</f>
        <v>0</v>
      </c>
      <c r="H12" s="5"/>
      <c r="I12" s="1">
        <v>0.4</v>
      </c>
      <c r="J12" s="69">
        <v>5250</v>
      </c>
      <c r="K12" s="5"/>
      <c r="L12" s="36">
        <f>+D12*(F12-F11)</f>
        <v>140</v>
      </c>
      <c r="M12" s="45">
        <f>+F12-F11</f>
        <v>350</v>
      </c>
      <c r="N12" s="38">
        <f>+M12*SQRT(+D12*(1-D12))</f>
        <v>171.46428199482247</v>
      </c>
      <c r="O12" s="39">
        <f>+N12*N12</f>
        <v>29400</v>
      </c>
      <c r="R12" s="9"/>
      <c r="S12" s="9"/>
      <c r="T12" s="9"/>
      <c r="U12" s="11"/>
    </row>
    <row r="13" spans="2:21" ht="12.75">
      <c r="B13" s="33" t="s">
        <v>18</v>
      </c>
      <c r="C13" s="34" t="s">
        <v>76</v>
      </c>
      <c r="D13" s="1" t="b">
        <v>1</v>
      </c>
      <c r="E13" s="1"/>
      <c r="F13" s="69"/>
      <c r="G13" s="5"/>
      <c r="H13" s="5"/>
      <c r="I13" s="1"/>
      <c r="J13" s="69"/>
      <c r="K13" s="5"/>
      <c r="L13" s="36"/>
      <c r="M13" s="45"/>
      <c r="N13" s="38"/>
      <c r="O13" s="39"/>
      <c r="R13" s="9"/>
      <c r="S13" s="9"/>
      <c r="T13" s="9"/>
      <c r="U13" s="11"/>
    </row>
    <row r="14" spans="2:21" ht="12.75">
      <c r="B14" s="41" t="s">
        <v>21</v>
      </c>
      <c r="C14" s="42" t="s">
        <v>19</v>
      </c>
      <c r="D14" s="7">
        <f>IF(D13,E14,0)</f>
        <v>0.2</v>
      </c>
      <c r="E14" s="17">
        <v>0.2</v>
      </c>
      <c r="F14" s="16">
        <f>$F$4</f>
        <v>4900</v>
      </c>
      <c r="G14" s="5"/>
      <c r="H14" s="5"/>
      <c r="I14" s="1">
        <v>0.2</v>
      </c>
      <c r="J14" s="69">
        <f>$F$4</f>
        <v>4900</v>
      </c>
      <c r="K14" s="5"/>
      <c r="L14" s="36"/>
      <c r="N14" s="10"/>
      <c r="O14" s="11"/>
      <c r="R14" s="9"/>
      <c r="S14" s="9"/>
      <c r="T14" s="9"/>
      <c r="U14" s="11"/>
    </row>
    <row r="15" spans="2:21" ht="12.75">
      <c r="B15" s="41" t="s">
        <v>22</v>
      </c>
      <c r="C15" s="42" t="s">
        <v>20</v>
      </c>
      <c r="D15" s="7">
        <f>IF(D13,E15,0)</f>
        <v>0.8</v>
      </c>
      <c r="E15" s="17">
        <v>0.8</v>
      </c>
      <c r="F15" s="18">
        <v>5100</v>
      </c>
      <c r="G15" s="5">
        <f>IF(OR(SUM(D14:D15)=0,SUM(D14:D15)=1),0,1)</f>
        <v>0</v>
      </c>
      <c r="H15" s="5"/>
      <c r="I15" s="1">
        <v>0.8</v>
      </c>
      <c r="J15" s="69">
        <v>5100</v>
      </c>
      <c r="K15" s="5"/>
      <c r="L15" s="36">
        <f>+D15*(F15-F14)</f>
        <v>160</v>
      </c>
      <c r="M15" s="45">
        <f>+F15-F14</f>
        <v>200</v>
      </c>
      <c r="N15" s="38">
        <f>+M15*SQRT(+D15*(1-D15))</f>
        <v>80</v>
      </c>
      <c r="O15" s="39">
        <f>+N15*N15</f>
        <v>6400</v>
      </c>
      <c r="R15" s="9"/>
      <c r="S15" s="9"/>
      <c r="T15" s="9"/>
      <c r="U15" s="11"/>
    </row>
    <row r="16" spans="2:21" ht="15.75">
      <c r="B16" s="33" t="s">
        <v>23</v>
      </c>
      <c r="C16" s="34" t="s">
        <v>77</v>
      </c>
      <c r="D16" s="1" t="b">
        <v>1</v>
      </c>
      <c r="E16" s="1"/>
      <c r="F16" s="69"/>
      <c r="G16" s="5"/>
      <c r="H16" s="5"/>
      <c r="I16" s="1"/>
      <c r="J16" s="69"/>
      <c r="K16" s="5"/>
      <c r="L16" s="36"/>
      <c r="M16" s="45"/>
      <c r="N16" s="38"/>
      <c r="O16" s="39"/>
      <c r="P16" s="40">
        <f>IF(G36&gt;0,"Let op: de som per factor (letter) moet 1 zijn.","")</f>
      </c>
      <c r="U16" s="11"/>
    </row>
    <row r="17" spans="2:21" ht="12.75">
      <c r="B17" s="41" t="s">
        <v>24</v>
      </c>
      <c r="C17" s="42" t="s">
        <v>26</v>
      </c>
      <c r="D17" s="7">
        <f>IF(D16,E17,0)</f>
        <v>0.6</v>
      </c>
      <c r="E17" s="17">
        <v>0.6</v>
      </c>
      <c r="F17" s="16">
        <f>$F$4</f>
        <v>4900</v>
      </c>
      <c r="G17" s="5"/>
      <c r="H17" s="5"/>
      <c r="I17" s="1">
        <v>0.6</v>
      </c>
      <c r="J17" s="69">
        <f>$F$4</f>
        <v>4900</v>
      </c>
      <c r="K17" s="5"/>
      <c r="L17" s="36"/>
      <c r="M17" s="45"/>
      <c r="N17" s="38"/>
      <c r="O17" s="39"/>
      <c r="U17" s="11"/>
    </row>
    <row r="18" spans="2:21" ht="12.75">
      <c r="B18" s="41" t="s">
        <v>25</v>
      </c>
      <c r="C18" s="42" t="s">
        <v>33</v>
      </c>
      <c r="D18" s="7">
        <f>IF(D16,E18,0)</f>
        <v>0.2</v>
      </c>
      <c r="E18" s="17">
        <v>0.2</v>
      </c>
      <c r="F18" s="18">
        <v>9400</v>
      </c>
      <c r="G18" s="5"/>
      <c r="H18" s="5"/>
      <c r="I18" s="1">
        <v>0.2</v>
      </c>
      <c r="J18" s="69">
        <v>9400</v>
      </c>
      <c r="K18" s="5"/>
      <c r="L18" s="36">
        <f>+D18*(F18-F17)</f>
        <v>900</v>
      </c>
      <c r="M18" s="45">
        <f>+F18-F17</f>
        <v>4500</v>
      </c>
      <c r="N18" s="38">
        <f>+M18*SQRT(+D18*(1-D18))</f>
        <v>1800</v>
      </c>
      <c r="O18" s="39">
        <f>+N18*N18</f>
        <v>3240000</v>
      </c>
      <c r="U18" s="11"/>
    </row>
    <row r="19" spans="2:21" ht="12.75">
      <c r="B19" s="41" t="s">
        <v>57</v>
      </c>
      <c r="C19" s="42" t="s">
        <v>58</v>
      </c>
      <c r="D19" s="7">
        <f>IF(D16,E19,0)</f>
        <v>0.2</v>
      </c>
      <c r="E19" s="17">
        <v>0.2</v>
      </c>
      <c r="F19" s="18">
        <v>3920</v>
      </c>
      <c r="G19" s="5">
        <f>IF(OR(SUM(D17:D19)=0,SUM(D17:D19)=1),0,1)</f>
        <v>0</v>
      </c>
      <c r="H19" s="5"/>
      <c r="I19" s="1">
        <v>0.2</v>
      </c>
      <c r="J19" s="69">
        <v>3920</v>
      </c>
      <c r="K19" s="5"/>
      <c r="L19" s="36">
        <f>+D19*(F19-F17)</f>
        <v>-196</v>
      </c>
      <c r="M19" s="45">
        <f>+F19-F17</f>
        <v>-980</v>
      </c>
      <c r="N19" s="38">
        <f>+M19*SQRT(+D19*(1-D19))</f>
        <v>-392</v>
      </c>
      <c r="O19" s="45">
        <f>+N19*N19</f>
        <v>153664</v>
      </c>
      <c r="P19" s="79" t="s">
        <v>83</v>
      </c>
      <c r="Q19" s="80"/>
      <c r="R19" s="80"/>
      <c r="S19" s="80"/>
      <c r="T19" s="81"/>
      <c r="U19" s="11"/>
    </row>
    <row r="20" spans="2:21" ht="14.25" customHeight="1">
      <c r="B20" s="33" t="s">
        <v>28</v>
      </c>
      <c r="C20" s="34" t="s">
        <v>27</v>
      </c>
      <c r="D20" s="1" t="b">
        <v>1</v>
      </c>
      <c r="E20" s="1"/>
      <c r="F20" s="69"/>
      <c r="G20" s="5"/>
      <c r="H20" s="5"/>
      <c r="I20" s="1"/>
      <c r="J20" s="69"/>
      <c r="K20" s="5"/>
      <c r="L20" s="36"/>
      <c r="M20" s="45"/>
      <c r="N20" s="38"/>
      <c r="O20" s="39"/>
      <c r="P20" s="9"/>
      <c r="Q20" s="9"/>
      <c r="R20" s="9"/>
      <c r="U20" s="11"/>
    </row>
    <row r="21" spans="2:21" ht="12.75">
      <c r="B21" s="41" t="s">
        <v>29</v>
      </c>
      <c r="C21" s="42" t="s">
        <v>31</v>
      </c>
      <c r="D21" s="7">
        <f>IF(D20,E21,0)</f>
        <v>0.7</v>
      </c>
      <c r="E21" s="17">
        <v>0.7</v>
      </c>
      <c r="F21" s="16">
        <f>$F$4</f>
        <v>4900</v>
      </c>
      <c r="G21" s="5"/>
      <c r="H21" s="5"/>
      <c r="I21" s="1">
        <v>0.7</v>
      </c>
      <c r="J21" s="69">
        <f>$F$4</f>
        <v>4900</v>
      </c>
      <c r="K21" s="5"/>
      <c r="L21" s="36"/>
      <c r="M21" s="45"/>
      <c r="N21" s="38"/>
      <c r="O21" s="39"/>
      <c r="U21" s="11"/>
    </row>
    <row r="22" spans="2:21" ht="12.75">
      <c r="B22" s="41" t="s">
        <v>30</v>
      </c>
      <c r="C22" s="42" t="s">
        <v>32</v>
      </c>
      <c r="D22" s="7">
        <f>IF(D20,E22,0)</f>
        <v>0.3</v>
      </c>
      <c r="E22" s="17">
        <v>0.3</v>
      </c>
      <c r="F22" s="18">
        <v>6800</v>
      </c>
      <c r="G22" s="5">
        <f>IF(OR(SUM(D21:D22)=0,SUM(D21:D22)=1),0,1)</f>
        <v>0</v>
      </c>
      <c r="H22" s="5"/>
      <c r="I22" s="1">
        <v>0.3</v>
      </c>
      <c r="J22" s="69">
        <v>6800</v>
      </c>
      <c r="K22" s="5"/>
      <c r="L22" s="36">
        <f>+D22*(F22-F21)</f>
        <v>570</v>
      </c>
      <c r="M22" s="45">
        <f>+F22-F21</f>
        <v>1900</v>
      </c>
      <c r="N22" s="38">
        <f>+M22*SQRT(+D22*(1-D22))</f>
        <v>870.6893820416096</v>
      </c>
      <c r="O22" s="39">
        <f>+N22*N22</f>
        <v>758100</v>
      </c>
      <c r="P22" s="9"/>
      <c r="Q22" s="9"/>
      <c r="R22" s="9"/>
      <c r="U22" s="11"/>
    </row>
    <row r="23" spans="2:21" ht="13.5" thickBot="1">
      <c r="B23" s="33" t="s">
        <v>34</v>
      </c>
      <c r="C23" s="34" t="s">
        <v>35</v>
      </c>
      <c r="D23" s="1" t="b">
        <v>1</v>
      </c>
      <c r="E23" s="1"/>
      <c r="F23" s="69"/>
      <c r="G23" s="5"/>
      <c r="H23" s="5"/>
      <c r="I23" s="1"/>
      <c r="J23" s="69"/>
      <c r="K23" s="5"/>
      <c r="L23" s="36"/>
      <c r="M23" s="45"/>
      <c r="N23" s="38"/>
      <c r="O23" s="39"/>
      <c r="P23" s="9"/>
      <c r="Q23" s="9"/>
      <c r="R23" s="9"/>
      <c r="U23" s="11"/>
    </row>
    <row r="24" spans="2:21" ht="12.75">
      <c r="B24" s="41" t="s">
        <v>36</v>
      </c>
      <c r="C24" s="42" t="s">
        <v>38</v>
      </c>
      <c r="D24" s="7">
        <f>IF(D23,E24,0)</f>
        <v>0.6</v>
      </c>
      <c r="E24" s="17">
        <v>0.6</v>
      </c>
      <c r="F24" s="16">
        <f>$F$4</f>
        <v>4900</v>
      </c>
      <c r="G24" s="5"/>
      <c r="H24" s="5"/>
      <c r="I24" s="1">
        <v>0.6</v>
      </c>
      <c r="J24" s="69">
        <f>$F$4</f>
        <v>4900</v>
      </c>
      <c r="K24" s="5"/>
      <c r="L24" s="36"/>
      <c r="N24" s="10"/>
      <c r="O24" s="11"/>
      <c r="P24" s="46"/>
      <c r="Q24" s="46"/>
      <c r="R24" s="47"/>
      <c r="U24" s="11"/>
    </row>
    <row r="25" spans="2:21" ht="12.75">
      <c r="B25" s="41" t="s">
        <v>37</v>
      </c>
      <c r="C25" s="42" t="s">
        <v>39</v>
      </c>
      <c r="D25" s="7">
        <f>IF(D23,E25,0)</f>
        <v>0.4</v>
      </c>
      <c r="E25" s="17">
        <v>0.4</v>
      </c>
      <c r="F25" s="18">
        <v>5700</v>
      </c>
      <c r="G25" s="5">
        <f>IF(OR(SUM(D24:D25)=0,SUM(D24:D25)=1),0,1)</f>
        <v>0</v>
      </c>
      <c r="H25" s="5"/>
      <c r="I25" s="1">
        <v>0.4</v>
      </c>
      <c r="J25" s="69">
        <v>5700</v>
      </c>
      <c r="K25" s="5"/>
      <c r="L25" s="36">
        <f>+D25*(F25-F24)</f>
        <v>320</v>
      </c>
      <c r="M25" s="45">
        <f>+F25-F24</f>
        <v>800</v>
      </c>
      <c r="N25" s="38">
        <f>+M25*SQRT(+D25*(1-D25))</f>
        <v>391.9183588453085</v>
      </c>
      <c r="O25" s="39">
        <f>+N25*N25</f>
        <v>153600</v>
      </c>
      <c r="P25" s="45"/>
      <c r="Q25" s="45" t="s">
        <v>68</v>
      </c>
      <c r="R25" s="48">
        <f>+M37/1000</f>
        <v>5.5685</v>
      </c>
      <c r="U25" s="11"/>
    </row>
    <row r="26" spans="2:21" ht="12.75">
      <c r="B26" s="33" t="s">
        <v>43</v>
      </c>
      <c r="C26" s="34" t="s">
        <v>44</v>
      </c>
      <c r="D26" s="1" t="b">
        <v>1</v>
      </c>
      <c r="E26" s="1"/>
      <c r="F26" s="69"/>
      <c r="G26" s="5"/>
      <c r="H26" s="5"/>
      <c r="I26" s="1"/>
      <c r="J26" s="69"/>
      <c r="K26" s="5"/>
      <c r="L26" s="36"/>
      <c r="M26" s="45"/>
      <c r="N26" s="38"/>
      <c r="O26" s="39"/>
      <c r="P26" s="45"/>
      <c r="Q26" s="45" t="s">
        <v>71</v>
      </c>
      <c r="R26" s="48">
        <f>+M39/1000</f>
        <v>2.3634199267163676</v>
      </c>
      <c r="U26" s="11"/>
    </row>
    <row r="27" spans="2:21" ht="12.75">
      <c r="B27" s="41" t="s">
        <v>45</v>
      </c>
      <c r="C27" s="42" t="s">
        <v>31</v>
      </c>
      <c r="D27" s="7">
        <f>IF(D26,E27,0)</f>
        <v>0.2</v>
      </c>
      <c r="E27" s="17">
        <v>0.2</v>
      </c>
      <c r="F27" s="16">
        <f>$F$4</f>
        <v>4900</v>
      </c>
      <c r="G27" s="5"/>
      <c r="H27" s="5"/>
      <c r="I27" s="1">
        <v>0.2</v>
      </c>
      <c r="J27" s="69">
        <f>$F$4</f>
        <v>4900</v>
      </c>
      <c r="K27" s="5"/>
      <c r="L27" s="36"/>
      <c r="M27" s="45"/>
      <c r="N27" s="38"/>
      <c r="O27" s="39"/>
      <c r="P27" s="45" t="s">
        <v>67</v>
      </c>
      <c r="Q27" s="45"/>
      <c r="R27" s="39"/>
      <c r="U27" s="11"/>
    </row>
    <row r="28" spans="2:21" ht="12.75">
      <c r="B28" s="41" t="s">
        <v>48</v>
      </c>
      <c r="C28" s="42" t="s">
        <v>46</v>
      </c>
      <c r="D28" s="7">
        <f>IF(D26,E28,0)</f>
        <v>0.4</v>
      </c>
      <c r="E28" s="17">
        <v>0.4</v>
      </c>
      <c r="F28" s="18">
        <v>5000</v>
      </c>
      <c r="G28" s="5"/>
      <c r="H28" s="5"/>
      <c r="I28" s="1">
        <v>0.4</v>
      </c>
      <c r="J28" s="69">
        <v>5000</v>
      </c>
      <c r="K28" s="5"/>
      <c r="L28" s="36">
        <f>+D28*(F28-F27)</f>
        <v>40</v>
      </c>
      <c r="M28" s="45">
        <f>+F28-F27</f>
        <v>100</v>
      </c>
      <c r="N28" s="38">
        <f>+M28*SQRT(+D28*(1-D28))</f>
        <v>48.98979485566356</v>
      </c>
      <c r="O28" s="39">
        <f>+N28*N28</f>
        <v>2400</v>
      </c>
      <c r="P28" s="45">
        <v>-2</v>
      </c>
      <c r="Q28" s="49" t="s">
        <v>69</v>
      </c>
      <c r="R28" s="39">
        <f>IF(G36&lt;&gt;0,NA(),(P28*$R$26)+$R$25)</f>
        <v>0.8416601465672651</v>
      </c>
      <c r="U28" s="11"/>
    </row>
    <row r="29" spans="2:21" ht="12.75">
      <c r="B29" s="41" t="s">
        <v>47</v>
      </c>
      <c r="C29" s="42" t="s">
        <v>49</v>
      </c>
      <c r="D29" s="7">
        <f>IF(D26,E29,0)</f>
        <v>0.4</v>
      </c>
      <c r="E29" s="17">
        <v>0.4</v>
      </c>
      <c r="F29" s="18">
        <v>4800</v>
      </c>
      <c r="G29" s="5">
        <f>IF(OR(SUM(D27:D29)=0,SUM(D27:D29)=1),0,1)</f>
        <v>0</v>
      </c>
      <c r="H29" s="5"/>
      <c r="I29" s="1">
        <v>0.4</v>
      </c>
      <c r="J29" s="69">
        <v>4800</v>
      </c>
      <c r="K29" s="5"/>
      <c r="L29" s="36">
        <f>+D29*(F29-F27)</f>
        <v>-40</v>
      </c>
      <c r="M29" s="45">
        <f>+F29-F27</f>
        <v>-100</v>
      </c>
      <c r="N29" s="38">
        <f>+M29*SQRT(D29*(1-D29))</f>
        <v>-48.98979485566356</v>
      </c>
      <c r="O29" s="39">
        <f>+N29*N29</f>
        <v>2400</v>
      </c>
      <c r="P29" s="45">
        <v>-1</v>
      </c>
      <c r="Q29" s="50">
        <v>0.15</v>
      </c>
      <c r="R29" s="39">
        <f>IF($G$36&lt;&gt;0,NA(),(P29*$R$26)+$R$25)</f>
        <v>3.2050800732836326</v>
      </c>
      <c r="U29" s="11"/>
    </row>
    <row r="30" spans="2:21" ht="12.75">
      <c r="B30" s="33" t="s">
        <v>50</v>
      </c>
      <c r="C30" s="34" t="s">
        <v>51</v>
      </c>
      <c r="D30" s="1" t="b">
        <v>1</v>
      </c>
      <c r="E30" s="70"/>
      <c r="F30" s="71"/>
      <c r="G30" s="9"/>
      <c r="H30" s="9"/>
      <c r="I30" s="70"/>
      <c r="J30" s="71"/>
      <c r="K30" s="9"/>
      <c r="L30" s="51"/>
      <c r="M30" s="52"/>
      <c r="N30" s="53"/>
      <c r="O30" s="54"/>
      <c r="P30" s="45">
        <v>-0.5</v>
      </c>
      <c r="Q30" s="50">
        <v>0.3</v>
      </c>
      <c r="R30" s="39">
        <f>IF($G$36&lt;&gt;0,NA(),+(P30*$R$26)+$R$25)</f>
        <v>4.386790036641816</v>
      </c>
      <c r="U30" s="11"/>
    </row>
    <row r="31" spans="2:21" ht="12.75">
      <c r="B31" s="41" t="s">
        <v>54</v>
      </c>
      <c r="C31" s="42" t="s">
        <v>52</v>
      </c>
      <c r="D31" s="7">
        <f>IF(D30,E31,0)</f>
        <v>0.25</v>
      </c>
      <c r="E31" s="17">
        <v>0.25</v>
      </c>
      <c r="F31" s="16">
        <f>$F$4</f>
        <v>4900</v>
      </c>
      <c r="G31" s="5"/>
      <c r="H31" s="5"/>
      <c r="I31" s="1">
        <v>0.25</v>
      </c>
      <c r="J31" s="69">
        <f>$F$4</f>
        <v>4900</v>
      </c>
      <c r="K31" s="5"/>
      <c r="L31" s="36"/>
      <c r="O31" s="11"/>
      <c r="P31" s="45">
        <v>0</v>
      </c>
      <c r="Q31" s="50">
        <v>0.5</v>
      </c>
      <c r="R31" s="39">
        <f>IF($G$36&lt;&gt;0,NA(),+(P31*$R$26)+$R$25)</f>
        <v>5.5685</v>
      </c>
      <c r="U31" s="11"/>
    </row>
    <row r="32" spans="2:21" ht="12.75">
      <c r="B32" s="41" t="s">
        <v>55</v>
      </c>
      <c r="C32" s="42" t="s">
        <v>53</v>
      </c>
      <c r="D32" s="7">
        <f>IF(D30,E32,0)</f>
        <v>0.75</v>
      </c>
      <c r="E32" s="17">
        <v>0.75</v>
      </c>
      <c r="F32" s="18">
        <v>4350</v>
      </c>
      <c r="G32" s="5">
        <f>IF(OR(SUM(D31:D32)=0,SUM(D31:D32)=1),0,1)</f>
        <v>0</v>
      </c>
      <c r="H32" s="5"/>
      <c r="I32" s="1">
        <v>0.75</v>
      </c>
      <c r="J32" s="69">
        <v>4350</v>
      </c>
      <c r="K32" s="5"/>
      <c r="L32" s="36">
        <f>+D32*(F32-F31)</f>
        <v>-412.5</v>
      </c>
      <c r="M32" s="37">
        <f>+F32-F31</f>
        <v>-550</v>
      </c>
      <c r="N32" s="38">
        <f>+M32*SQRT(+D32*(1-D32))</f>
        <v>-238.15698604072062</v>
      </c>
      <c r="O32" s="39">
        <f>+N32*N32</f>
        <v>56718.75</v>
      </c>
      <c r="P32" s="45">
        <v>0.5</v>
      </c>
      <c r="Q32" s="50">
        <v>0.7</v>
      </c>
      <c r="R32" s="39">
        <f>IF($G$36&lt;&gt;0,NA(),+(P32*$R$26)+$R$25)</f>
        <v>6.750209963358184</v>
      </c>
      <c r="U32" s="11"/>
    </row>
    <row r="33" spans="2:21" ht="12.75">
      <c r="B33" s="33" t="s">
        <v>56</v>
      </c>
      <c r="C33" s="34" t="s">
        <v>59</v>
      </c>
      <c r="D33" s="1" t="b">
        <v>1</v>
      </c>
      <c r="E33" s="1"/>
      <c r="F33" s="69"/>
      <c r="G33" s="5"/>
      <c r="H33" s="5"/>
      <c r="I33" s="1"/>
      <c r="J33" s="69"/>
      <c r="K33" s="5"/>
      <c r="L33" s="51"/>
      <c r="M33" s="55"/>
      <c r="N33" s="53"/>
      <c r="O33" s="54"/>
      <c r="P33" s="45">
        <v>1</v>
      </c>
      <c r="Q33" s="50">
        <v>0.85</v>
      </c>
      <c r="R33" s="39">
        <f>IF($G$36&lt;&gt;0,NA(),+(P33*$R$26)+$R$25)</f>
        <v>7.931919926716368</v>
      </c>
      <c r="U33" s="11"/>
    </row>
    <row r="34" spans="2:21" ht="13.5" thickBot="1">
      <c r="B34" s="41" t="s">
        <v>60</v>
      </c>
      <c r="C34" s="42" t="s">
        <v>62</v>
      </c>
      <c r="D34" s="7">
        <f>IF(D33,E34,0)</f>
        <v>0.25</v>
      </c>
      <c r="E34" s="17">
        <v>0.25</v>
      </c>
      <c r="F34" s="16">
        <f>$F$4</f>
        <v>4900</v>
      </c>
      <c r="G34" s="5"/>
      <c r="H34" s="5"/>
      <c r="I34" s="1">
        <v>0.25</v>
      </c>
      <c r="J34" s="69">
        <f>$F$4</f>
        <v>4900</v>
      </c>
      <c r="K34" s="5"/>
      <c r="L34" s="36"/>
      <c r="O34" s="11"/>
      <c r="P34" s="56">
        <v>2</v>
      </c>
      <c r="Q34" s="57" t="s">
        <v>70</v>
      </c>
      <c r="R34" s="58">
        <f>IF($G$36&lt;&gt;0,NA(),+(P34*$R$26)+$R$25)</f>
        <v>10.295339853432736</v>
      </c>
      <c r="U34" s="11"/>
    </row>
    <row r="35" spans="2:21" ht="13.5" thickBot="1">
      <c r="B35" s="59" t="s">
        <v>61</v>
      </c>
      <c r="C35" s="60" t="s">
        <v>78</v>
      </c>
      <c r="D35" s="12">
        <f>IF(D33,E35,0)</f>
        <v>0.75</v>
      </c>
      <c r="E35" s="20">
        <v>0.75</v>
      </c>
      <c r="F35" s="21">
        <v>3920</v>
      </c>
      <c r="G35" s="5">
        <f>IF(OR(SUM(D34:D35)=0,SUM(D34:D35)=1),0,1)</f>
        <v>0</v>
      </c>
      <c r="H35" s="5"/>
      <c r="I35" s="2">
        <v>0.75</v>
      </c>
      <c r="J35" s="72">
        <v>3920</v>
      </c>
      <c r="K35" s="61"/>
      <c r="L35" s="62">
        <f>+D35*(F35-F34)</f>
        <v>-735</v>
      </c>
      <c r="M35" s="63">
        <f>+F35-F34</f>
        <v>-980</v>
      </c>
      <c r="N35" s="64">
        <f>M35*SQRT(+D35*(1-D35))</f>
        <v>-424.35244785437493</v>
      </c>
      <c r="O35" s="58">
        <f>+N35*N35</f>
        <v>180075</v>
      </c>
      <c r="P35" s="65"/>
      <c r="Q35" s="65"/>
      <c r="R35" s="65"/>
      <c r="S35" s="65"/>
      <c r="T35" s="65"/>
      <c r="U35" s="66"/>
    </row>
    <row r="36" spans="7:12" ht="12.75">
      <c r="G36" s="4">
        <f>SUM(G6,G9,G12,G15,G19,G22,G25,G29,G32,G35)</f>
        <v>0</v>
      </c>
      <c r="L36" s="9"/>
    </row>
    <row r="37" spans="2:13" ht="12.75" hidden="1">
      <c r="B37" s="14"/>
      <c r="C37" s="13" t="s">
        <v>73</v>
      </c>
      <c r="D37" s="13"/>
      <c r="E37" s="13"/>
      <c r="F37" s="13"/>
      <c r="G37" s="13"/>
      <c r="H37" s="13"/>
      <c r="I37" s="13"/>
      <c r="J37" s="13"/>
      <c r="K37" s="13"/>
      <c r="L37" s="52"/>
      <c r="M37" s="13">
        <f>SUM(L4:L35)</f>
        <v>5568.5</v>
      </c>
    </row>
    <row r="38" spans="2:13" ht="12.75" hidden="1">
      <c r="B38" s="14"/>
      <c r="C38" s="14"/>
      <c r="D38" s="14"/>
      <c r="E38" s="14"/>
      <c r="F38" s="14"/>
      <c r="G38" s="14"/>
      <c r="H38" s="14"/>
      <c r="I38" s="14"/>
      <c r="J38" s="14"/>
      <c r="K38" s="14"/>
      <c r="L38" s="9"/>
      <c r="M38" s="14"/>
    </row>
    <row r="39" spans="2:13" ht="12.75" hidden="1">
      <c r="B39" s="14"/>
      <c r="C39" s="13" t="s">
        <v>66</v>
      </c>
      <c r="D39" s="13"/>
      <c r="E39" s="13"/>
      <c r="F39" s="13"/>
      <c r="G39" s="13"/>
      <c r="H39" s="13"/>
      <c r="I39" s="13"/>
      <c r="J39" s="13"/>
      <c r="K39" s="13"/>
      <c r="L39" s="52"/>
      <c r="M39" s="13">
        <f>SQRT(+O5+O6+O9+O12+O15+O18+O19+O22+O25+O28+O29+O32+O35)</f>
        <v>2363.4199267163676</v>
      </c>
    </row>
    <row r="42" ht="12.75">
      <c r="C42" s="67"/>
    </row>
    <row r="43" spans="3:14" ht="12.75">
      <c r="C43" s="67"/>
      <c r="I43" s="9"/>
      <c r="J43" s="3"/>
      <c r="K43" s="3"/>
      <c r="L43" s="9"/>
      <c r="M43" s="9"/>
      <c r="N43" s="9"/>
    </row>
    <row r="44" spans="3:14" ht="12.75">
      <c r="C44" s="67"/>
      <c r="I44" s="9"/>
      <c r="J44" s="3"/>
      <c r="K44" s="3"/>
      <c r="L44" s="9"/>
      <c r="M44" s="9"/>
      <c r="N44" s="9"/>
    </row>
    <row r="45" spans="3:14" ht="12.75">
      <c r="C45" s="68"/>
      <c r="I45" s="9"/>
      <c r="J45" s="3"/>
      <c r="K45" s="3"/>
      <c r="L45" s="9"/>
      <c r="M45" s="9"/>
      <c r="N45" s="9"/>
    </row>
    <row r="46" spans="9:14" ht="12.75">
      <c r="I46" s="9"/>
      <c r="J46" s="3"/>
      <c r="K46" s="3"/>
      <c r="L46" s="9"/>
      <c r="M46" s="9"/>
      <c r="N46" s="9"/>
    </row>
    <row r="47" spans="9:14" ht="12.75">
      <c r="I47" s="9"/>
      <c r="J47" s="3"/>
      <c r="K47" s="3"/>
      <c r="L47" s="9"/>
      <c r="M47" s="9"/>
      <c r="N47" s="9"/>
    </row>
    <row r="48" spans="9:14" ht="12.75">
      <c r="I48" s="9"/>
      <c r="J48" s="3"/>
      <c r="K48" s="3"/>
      <c r="L48" s="9"/>
      <c r="M48" s="9"/>
      <c r="N48" s="9"/>
    </row>
    <row r="49" spans="9:14" ht="12.75">
      <c r="I49" s="9"/>
      <c r="J49" s="3"/>
      <c r="K49" s="3"/>
      <c r="L49" s="9"/>
      <c r="M49" s="9"/>
      <c r="N49" s="9"/>
    </row>
    <row r="50" spans="9:14" ht="12.75">
      <c r="I50" s="9"/>
      <c r="J50" s="3"/>
      <c r="K50" s="3"/>
      <c r="L50" s="9"/>
      <c r="M50" s="9"/>
      <c r="N50" s="9"/>
    </row>
    <row r="51" spans="9:14" ht="12.75">
      <c r="I51" s="9"/>
      <c r="J51" s="3"/>
      <c r="K51" s="3"/>
      <c r="L51" s="9"/>
      <c r="M51" s="9"/>
      <c r="N51" s="9"/>
    </row>
    <row r="52" spans="9:14" ht="12.75">
      <c r="I52" s="9"/>
      <c r="J52" s="3"/>
      <c r="K52" s="3"/>
      <c r="L52" s="9"/>
      <c r="M52" s="9"/>
      <c r="N52" s="9"/>
    </row>
    <row r="53" spans="9:14" ht="12.75">
      <c r="I53" s="9"/>
      <c r="J53" s="3"/>
      <c r="K53" s="3"/>
      <c r="L53" s="9"/>
      <c r="M53" s="9"/>
      <c r="N53" s="9"/>
    </row>
    <row r="54" spans="9:14" ht="12.75">
      <c r="I54" s="9"/>
      <c r="J54" s="3"/>
      <c r="K54" s="3"/>
      <c r="L54" s="9"/>
      <c r="M54" s="9"/>
      <c r="N54" s="9"/>
    </row>
    <row r="55" spans="9:14" ht="12.75">
      <c r="I55" s="9"/>
      <c r="J55" s="3"/>
      <c r="K55" s="3"/>
      <c r="L55" s="9"/>
      <c r="M55" s="9"/>
      <c r="N55" s="9"/>
    </row>
    <row r="56" spans="9:14" ht="12.75">
      <c r="I56" s="9"/>
      <c r="J56" s="3"/>
      <c r="K56" s="3"/>
      <c r="L56" s="9"/>
      <c r="M56" s="9"/>
      <c r="N56" s="9"/>
    </row>
    <row r="57" spans="9:14" ht="12.75">
      <c r="I57" s="9"/>
      <c r="J57" s="3"/>
      <c r="K57" s="3"/>
      <c r="L57" s="9"/>
      <c r="M57" s="9"/>
      <c r="N57" s="9"/>
    </row>
    <row r="58" spans="9:14" ht="12.75">
      <c r="I58" s="9"/>
      <c r="J58" s="3"/>
      <c r="K58" s="3"/>
      <c r="L58" s="9"/>
      <c r="M58" s="9"/>
      <c r="N58" s="9"/>
    </row>
    <row r="59" spans="9:14" ht="12.75">
      <c r="I59" s="9"/>
      <c r="J59" s="3"/>
      <c r="K59" s="3"/>
      <c r="L59" s="9"/>
      <c r="M59" s="9"/>
      <c r="N59" s="9"/>
    </row>
    <row r="60" spans="9:14" ht="12.75">
      <c r="I60" s="9"/>
      <c r="J60" s="3"/>
      <c r="K60" s="3"/>
      <c r="L60" s="9"/>
      <c r="M60" s="9"/>
      <c r="N60" s="9"/>
    </row>
    <row r="74" spans="2:13" ht="12.75">
      <c r="B74" s="14"/>
      <c r="C74" s="14" t="s">
        <v>64</v>
      </c>
      <c r="D74" s="14"/>
      <c r="E74" s="14"/>
      <c r="F74" s="14"/>
      <c r="G74" s="14"/>
      <c r="H74" s="14"/>
      <c r="I74" s="14"/>
      <c r="J74" s="14"/>
      <c r="K74" s="14"/>
      <c r="L74" s="9"/>
      <c r="M74" s="14"/>
    </row>
    <row r="75" spans="3:13" ht="12.75">
      <c r="C75" s="14"/>
      <c r="L75" s="9"/>
      <c r="M75" s="14"/>
    </row>
    <row r="76" ht="12.75">
      <c r="L76" s="9"/>
    </row>
    <row r="77" spans="1:12" ht="12.75">
      <c r="A77" s="9"/>
      <c r="B77" s="9"/>
      <c r="C77" s="9"/>
      <c r="D77" s="9"/>
      <c r="E77" s="9"/>
      <c r="F77" s="9"/>
      <c r="G77" s="9"/>
      <c r="H77" s="9"/>
      <c r="I77" s="9"/>
      <c r="J77" s="9"/>
      <c r="K77" s="9"/>
      <c r="L77" s="9"/>
    </row>
    <row r="78" spans="1:12" ht="12.75">
      <c r="A78" s="9"/>
      <c r="B78" s="9"/>
      <c r="C78" s="9"/>
      <c r="D78" s="9"/>
      <c r="E78" s="9"/>
      <c r="F78" s="9"/>
      <c r="G78" s="9"/>
      <c r="H78" s="9"/>
      <c r="I78" s="9"/>
      <c r="J78" s="9"/>
      <c r="K78" s="9"/>
      <c r="L78" s="9"/>
    </row>
    <row r="79" spans="1:12" ht="12.75">
      <c r="A79" s="9"/>
      <c r="B79" s="9"/>
      <c r="C79" s="9"/>
      <c r="D79" s="9"/>
      <c r="E79" s="9"/>
      <c r="F79" s="9"/>
      <c r="G79" s="9"/>
      <c r="H79" s="9"/>
      <c r="I79" s="9"/>
      <c r="J79" s="9"/>
      <c r="K79" s="9"/>
      <c r="L79" s="9"/>
    </row>
    <row r="80" spans="1:12" ht="12.75">
      <c r="A80" s="9"/>
      <c r="B80" s="9"/>
      <c r="C80" s="9"/>
      <c r="D80" s="9"/>
      <c r="E80" s="9"/>
      <c r="F80" s="9"/>
      <c r="G80" s="9"/>
      <c r="H80" s="9"/>
      <c r="I80" s="9"/>
      <c r="J80" s="9"/>
      <c r="K80" s="9"/>
      <c r="L80" s="9"/>
    </row>
    <row r="81" spans="1:12" ht="12.75">
      <c r="A81" s="9"/>
      <c r="B81" s="9"/>
      <c r="C81" s="9"/>
      <c r="D81" s="9"/>
      <c r="E81" s="9"/>
      <c r="F81" s="9"/>
      <c r="G81" s="9"/>
      <c r="H81" s="9"/>
      <c r="I81" s="9"/>
      <c r="J81" s="9"/>
      <c r="K81" s="9"/>
      <c r="L81" s="9"/>
    </row>
    <row r="82" spans="1:12" ht="12.75">
      <c r="A82" s="9"/>
      <c r="B82" s="9"/>
      <c r="C82" s="9"/>
      <c r="D82" s="9"/>
      <c r="E82" s="9"/>
      <c r="F82" s="9"/>
      <c r="G82" s="9"/>
      <c r="H82" s="9"/>
      <c r="I82" s="9"/>
      <c r="J82" s="9"/>
      <c r="K82" s="9"/>
      <c r="L82" s="9"/>
    </row>
    <row r="83" spans="1:12" ht="12.75">
      <c r="A83" s="9"/>
      <c r="B83" s="9"/>
      <c r="C83" s="9"/>
      <c r="D83" s="9"/>
      <c r="E83" s="9"/>
      <c r="F83" s="9"/>
      <c r="G83" s="9"/>
      <c r="H83" s="9"/>
      <c r="I83" s="9"/>
      <c r="J83" s="9"/>
      <c r="K83" s="9"/>
      <c r="L83" s="9"/>
    </row>
    <row r="84" spans="1:12" ht="12.75">
      <c r="A84" s="9"/>
      <c r="B84" s="9"/>
      <c r="C84" s="9"/>
      <c r="D84" s="9"/>
      <c r="E84" s="9"/>
      <c r="F84" s="9"/>
      <c r="G84" s="9"/>
      <c r="H84" s="9"/>
      <c r="I84" s="9"/>
      <c r="J84" s="9"/>
      <c r="K84" s="9"/>
      <c r="L84" s="9"/>
    </row>
    <row r="85" spans="1:12" ht="12.75">
      <c r="A85" s="9"/>
      <c r="B85" s="9"/>
      <c r="C85" s="9"/>
      <c r="D85" s="9"/>
      <c r="E85" s="9"/>
      <c r="F85" s="9"/>
      <c r="G85" s="9"/>
      <c r="H85" s="9"/>
      <c r="I85" s="9"/>
      <c r="J85" s="9"/>
      <c r="K85" s="9"/>
      <c r="L85" s="9"/>
    </row>
    <row r="86" spans="1:12" ht="12.75">
      <c r="A86" s="9"/>
      <c r="B86" s="9"/>
      <c r="C86" s="9"/>
      <c r="D86" s="9"/>
      <c r="E86" s="9"/>
      <c r="F86" s="9"/>
      <c r="G86" s="9"/>
      <c r="H86" s="9"/>
      <c r="I86" s="9"/>
      <c r="J86" s="9"/>
      <c r="K86" s="9"/>
      <c r="L86" s="9"/>
    </row>
    <row r="87" spans="1:12" ht="12.75">
      <c r="A87" s="9"/>
      <c r="B87" s="9"/>
      <c r="C87" s="9"/>
      <c r="D87" s="9"/>
      <c r="E87" s="9"/>
      <c r="F87" s="9"/>
      <c r="G87" s="9"/>
      <c r="H87" s="9"/>
      <c r="I87" s="9"/>
      <c r="J87" s="9"/>
      <c r="K87" s="9"/>
      <c r="L87" s="9"/>
    </row>
    <row r="88" spans="1:12" ht="12.75">
      <c r="A88" s="9"/>
      <c r="B88" s="9"/>
      <c r="C88" s="9"/>
      <c r="D88" s="9"/>
      <c r="E88" s="9"/>
      <c r="F88" s="9"/>
      <c r="G88" s="9"/>
      <c r="H88" s="9"/>
      <c r="I88" s="9"/>
      <c r="J88" s="9"/>
      <c r="K88" s="9"/>
      <c r="L88" s="9"/>
    </row>
    <row r="89" spans="1:12" ht="12.75">
      <c r="A89" s="9"/>
      <c r="B89" s="9"/>
      <c r="C89" s="9"/>
      <c r="D89" s="9"/>
      <c r="E89" s="9"/>
      <c r="F89" s="9"/>
      <c r="G89" s="9"/>
      <c r="H89" s="9"/>
      <c r="I89" s="9"/>
      <c r="J89" s="9"/>
      <c r="K89" s="9"/>
      <c r="L89" s="9"/>
    </row>
    <row r="90" spans="1:12" ht="12.75">
      <c r="A90" s="9"/>
      <c r="B90" s="9"/>
      <c r="C90" s="9"/>
      <c r="D90" s="9"/>
      <c r="E90" s="9"/>
      <c r="F90" s="9"/>
      <c r="G90" s="9"/>
      <c r="H90" s="9"/>
      <c r="I90" s="9"/>
      <c r="J90" s="9"/>
      <c r="K90" s="9"/>
      <c r="L90" s="9"/>
    </row>
    <row r="91" spans="1:12" ht="12.75">
      <c r="A91" s="9"/>
      <c r="B91" s="9"/>
      <c r="C91" s="9"/>
      <c r="D91" s="9"/>
      <c r="E91" s="9"/>
      <c r="F91" s="9"/>
      <c r="G91" s="9"/>
      <c r="H91" s="9"/>
      <c r="I91" s="9"/>
      <c r="J91" s="9"/>
      <c r="K91" s="9"/>
      <c r="L91" s="9"/>
    </row>
    <row r="92" spans="1:12" ht="12.75">
      <c r="A92" s="9"/>
      <c r="B92" s="9"/>
      <c r="C92" s="9"/>
      <c r="D92" s="9"/>
      <c r="E92" s="9"/>
      <c r="F92" s="9"/>
      <c r="G92" s="9"/>
      <c r="H92" s="9"/>
      <c r="I92" s="9"/>
      <c r="J92" s="9"/>
      <c r="K92" s="9"/>
      <c r="L92" s="9"/>
    </row>
    <row r="93" ht="12.75">
      <c r="L93" s="9"/>
    </row>
    <row r="94" ht="12.75">
      <c r="L94" s="9"/>
    </row>
    <row r="95" ht="12.75">
      <c r="L95" s="9"/>
    </row>
    <row r="96" spans="12:15" ht="12.75">
      <c r="L96" s="9"/>
      <c r="O96" s="14"/>
    </row>
    <row r="97" spans="12:15" ht="12.75">
      <c r="L97" s="9"/>
      <c r="O97" s="14"/>
    </row>
    <row r="98" spans="12:15" ht="12.75">
      <c r="L98" s="9"/>
      <c r="O98" s="14"/>
    </row>
    <row r="99" spans="12:15" ht="12.75">
      <c r="L99" s="9"/>
      <c r="O99" s="14"/>
    </row>
    <row r="100" spans="12:15" ht="12.75">
      <c r="L100" s="9"/>
      <c r="O100" s="14"/>
    </row>
    <row r="101" spans="12:15" ht="12.75">
      <c r="L101" s="9"/>
      <c r="O101" s="14"/>
    </row>
    <row r="102" spans="12:15" ht="12.75">
      <c r="L102" s="9"/>
      <c r="O102" s="14"/>
    </row>
    <row r="103" spans="12:15" ht="12.75">
      <c r="L103" s="9"/>
      <c r="O103" s="14"/>
    </row>
    <row r="104" spans="12:15" ht="12.75">
      <c r="L104" s="9"/>
      <c r="O104" s="14"/>
    </row>
    <row r="105" spans="12:15" ht="12.75">
      <c r="L105" s="9"/>
      <c r="O105" s="14"/>
    </row>
    <row r="106" spans="12:15" ht="12.75">
      <c r="L106" s="9"/>
      <c r="O106" s="14"/>
    </row>
    <row r="107" spans="12:15" ht="12.75">
      <c r="L107" s="9"/>
      <c r="N107" s="67"/>
      <c r="O107" s="14"/>
    </row>
    <row r="108" ht="12.75">
      <c r="L108" s="9"/>
    </row>
    <row r="109" ht="12.75">
      <c r="L109" s="9"/>
    </row>
    <row r="110" ht="12.75">
      <c r="L110" s="9"/>
    </row>
    <row r="111" ht="12.75">
      <c r="L111" s="9"/>
    </row>
    <row r="112" ht="12.75">
      <c r="L112" s="9"/>
    </row>
    <row r="113" ht="12.75">
      <c r="L113" s="9"/>
    </row>
    <row r="114" ht="12.75">
      <c r="L114" s="9"/>
    </row>
    <row r="123" spans="6:11" ht="12.75">
      <c r="F123" s="15"/>
      <c r="G123" s="15"/>
      <c r="H123" s="15"/>
      <c r="I123" s="15"/>
      <c r="J123" s="15"/>
      <c r="K123" s="15"/>
    </row>
    <row r="124" spans="6:11" ht="12.75">
      <c r="F124" s="15"/>
      <c r="G124" s="15"/>
      <c r="H124" s="15"/>
      <c r="I124" s="15"/>
      <c r="J124" s="15"/>
      <c r="K124" s="15"/>
    </row>
    <row r="125" spans="6:11" ht="12.75">
      <c r="F125" s="15"/>
      <c r="G125" s="15"/>
      <c r="H125" s="15"/>
      <c r="I125" s="15"/>
      <c r="J125" s="15"/>
      <c r="K125" s="15"/>
    </row>
    <row r="126" spans="6:11" ht="12.75">
      <c r="F126" s="15"/>
      <c r="G126" s="15"/>
      <c r="H126" s="15"/>
      <c r="I126" s="15"/>
      <c r="J126" s="15"/>
      <c r="K126" s="15"/>
    </row>
    <row r="127" spans="6:11" ht="12.75">
      <c r="F127" s="15"/>
      <c r="G127" s="15"/>
      <c r="H127" s="15"/>
      <c r="I127" s="15"/>
      <c r="J127" s="15"/>
      <c r="K127" s="15"/>
    </row>
    <row r="128" spans="6:11" ht="12.75">
      <c r="F128" s="15"/>
      <c r="G128" s="15"/>
      <c r="H128" s="15"/>
      <c r="I128" s="15"/>
      <c r="J128" s="15"/>
      <c r="K128" s="15"/>
    </row>
    <row r="129" spans="6:11" ht="12.75">
      <c r="F129" s="15"/>
      <c r="G129" s="15"/>
      <c r="H129" s="15"/>
      <c r="I129" s="15"/>
      <c r="J129" s="15"/>
      <c r="K129" s="15"/>
    </row>
    <row r="130" spans="6:11" ht="12.75">
      <c r="F130" s="15"/>
      <c r="G130" s="15"/>
      <c r="H130" s="15"/>
      <c r="I130" s="15"/>
      <c r="J130" s="15"/>
      <c r="K130" s="15"/>
    </row>
    <row r="131" spans="6:11" ht="12.75">
      <c r="F131" s="15"/>
      <c r="G131" s="15"/>
      <c r="H131" s="15"/>
      <c r="I131" s="15"/>
      <c r="J131" s="15"/>
      <c r="K131" s="15"/>
    </row>
    <row r="132" spans="6:11" ht="12.75">
      <c r="F132" s="15"/>
      <c r="G132" s="15"/>
      <c r="H132" s="15"/>
      <c r="I132" s="15"/>
      <c r="J132" s="15"/>
      <c r="K132" s="15"/>
    </row>
    <row r="133" spans="6:11" ht="12.75">
      <c r="F133" s="15"/>
      <c r="G133" s="15"/>
      <c r="H133" s="15"/>
      <c r="I133" s="15"/>
      <c r="J133" s="15"/>
      <c r="K133" s="15"/>
    </row>
    <row r="155" spans="2:16" ht="12.75">
      <c r="B155" s="9"/>
      <c r="C155" s="5"/>
      <c r="D155" s="5"/>
      <c r="E155" s="5"/>
      <c r="F155" s="5"/>
      <c r="G155" s="5"/>
      <c r="H155" s="5"/>
      <c r="I155" s="5"/>
      <c r="J155" s="5"/>
      <c r="K155" s="5"/>
      <c r="L155" s="76"/>
      <c r="M155" s="5"/>
      <c r="N155" s="9"/>
      <c r="O155" s="9"/>
      <c r="P155" s="9"/>
    </row>
    <row r="156" spans="1:16" ht="12.75">
      <c r="A156" s="9"/>
      <c r="B156" s="77"/>
      <c r="C156" s="6"/>
      <c r="D156" s="9"/>
      <c r="E156" s="9"/>
      <c r="F156" s="9"/>
      <c r="G156" s="9"/>
      <c r="H156" s="9"/>
      <c r="I156" s="9"/>
      <c r="J156" s="9"/>
      <c r="K156" s="9"/>
      <c r="L156" s="9"/>
      <c r="M156" s="6"/>
      <c r="N156" s="9"/>
      <c r="O156" s="9"/>
      <c r="P156" s="9"/>
    </row>
    <row r="157" spans="1:16" ht="12.75">
      <c r="A157" s="9"/>
      <c r="B157" s="78"/>
      <c r="C157" s="5"/>
      <c r="D157" s="5"/>
      <c r="E157" s="5"/>
      <c r="F157" s="5"/>
      <c r="G157" s="5"/>
      <c r="H157" s="5"/>
      <c r="I157" s="5"/>
      <c r="J157" s="5"/>
      <c r="K157" s="5"/>
      <c r="L157" s="5"/>
      <c r="M157" s="5"/>
      <c r="N157" s="9"/>
      <c r="O157" s="9"/>
      <c r="P157" s="9"/>
    </row>
    <row r="158" spans="1:16" ht="12.75">
      <c r="A158" s="9"/>
      <c r="B158" s="78"/>
      <c r="C158" s="5"/>
      <c r="D158" s="5"/>
      <c r="E158" s="5"/>
      <c r="F158" s="5"/>
      <c r="G158" s="5"/>
      <c r="H158" s="5"/>
      <c r="I158" s="5"/>
      <c r="J158" s="5"/>
      <c r="K158" s="5"/>
      <c r="L158" s="5"/>
      <c r="M158" s="5"/>
      <c r="N158" s="9"/>
      <c r="O158" s="9"/>
      <c r="P158" s="9"/>
    </row>
    <row r="159" spans="1:16" ht="12.75">
      <c r="A159" s="9"/>
      <c r="B159" s="78"/>
      <c r="C159" s="5"/>
      <c r="D159" s="5"/>
      <c r="E159" s="5"/>
      <c r="F159" s="5"/>
      <c r="G159" s="5"/>
      <c r="H159" s="5"/>
      <c r="I159" s="5"/>
      <c r="J159" s="5"/>
      <c r="K159" s="5"/>
      <c r="L159" s="5"/>
      <c r="M159" s="5"/>
      <c r="N159" s="9"/>
      <c r="O159" s="9"/>
      <c r="P159" s="9"/>
    </row>
    <row r="160" spans="1:16" ht="12.75">
      <c r="A160" s="9"/>
      <c r="B160" s="77"/>
      <c r="C160" s="6"/>
      <c r="D160" s="5"/>
      <c r="E160" s="5"/>
      <c r="F160" s="5"/>
      <c r="G160" s="5"/>
      <c r="H160" s="5"/>
      <c r="I160" s="5"/>
      <c r="J160" s="5"/>
      <c r="K160" s="5"/>
      <c r="L160" s="5"/>
      <c r="M160" s="6"/>
      <c r="N160" s="9"/>
      <c r="O160" s="9"/>
      <c r="P160" s="9"/>
    </row>
    <row r="161" spans="1:16" ht="12.75">
      <c r="A161" s="9"/>
      <c r="B161" s="78"/>
      <c r="C161" s="5"/>
      <c r="D161" s="5"/>
      <c r="E161" s="5"/>
      <c r="F161" s="5"/>
      <c r="G161" s="5"/>
      <c r="H161" s="5"/>
      <c r="I161" s="5"/>
      <c r="J161" s="5"/>
      <c r="K161" s="5"/>
      <c r="L161" s="5"/>
      <c r="M161" s="5"/>
      <c r="N161" s="9"/>
      <c r="O161" s="9"/>
      <c r="P161" s="9"/>
    </row>
    <row r="162" spans="1:16" ht="12.75">
      <c r="A162" s="9"/>
      <c r="B162" s="78"/>
      <c r="C162" s="5"/>
      <c r="D162" s="5"/>
      <c r="E162" s="5"/>
      <c r="F162" s="5"/>
      <c r="G162" s="5"/>
      <c r="H162" s="5"/>
      <c r="I162" s="5"/>
      <c r="J162" s="5"/>
      <c r="K162" s="5"/>
      <c r="L162" s="5"/>
      <c r="M162" s="5"/>
      <c r="N162" s="9"/>
      <c r="O162" s="9"/>
      <c r="P162" s="9"/>
    </row>
    <row r="163" spans="1:16" ht="12.75">
      <c r="A163" s="9"/>
      <c r="B163" s="77"/>
      <c r="C163" s="6"/>
      <c r="D163" s="5"/>
      <c r="E163" s="5"/>
      <c r="F163" s="5"/>
      <c r="G163" s="5"/>
      <c r="H163" s="5"/>
      <c r="I163" s="5"/>
      <c r="J163" s="5"/>
      <c r="K163" s="5"/>
      <c r="L163" s="5"/>
      <c r="M163" s="6"/>
      <c r="N163" s="9"/>
      <c r="O163" s="9"/>
      <c r="P163" s="9"/>
    </row>
    <row r="164" spans="1:16" ht="12.75">
      <c r="A164" s="9"/>
      <c r="B164" s="78"/>
      <c r="C164" s="5"/>
      <c r="D164" s="5"/>
      <c r="E164" s="5"/>
      <c r="F164" s="5"/>
      <c r="G164" s="5"/>
      <c r="H164" s="5"/>
      <c r="I164" s="5"/>
      <c r="J164" s="5"/>
      <c r="K164" s="5"/>
      <c r="L164" s="5"/>
      <c r="M164" s="5"/>
      <c r="N164" s="9"/>
      <c r="O164" s="9"/>
      <c r="P164" s="9"/>
    </row>
    <row r="165" spans="1:16" ht="12.75">
      <c r="A165" s="9"/>
      <c r="B165" s="78"/>
      <c r="C165" s="5"/>
      <c r="D165" s="5"/>
      <c r="E165" s="5"/>
      <c r="F165" s="5"/>
      <c r="G165" s="5"/>
      <c r="H165" s="5"/>
      <c r="I165" s="5"/>
      <c r="J165" s="5"/>
      <c r="K165" s="5"/>
      <c r="L165" s="5"/>
      <c r="M165" s="5"/>
      <c r="N165" s="9"/>
      <c r="O165" s="9"/>
      <c r="P165" s="9"/>
    </row>
    <row r="166" spans="1:16" ht="12.75">
      <c r="A166" s="9"/>
      <c r="B166" s="78"/>
      <c r="C166" s="5"/>
      <c r="D166" s="5"/>
      <c r="E166" s="5"/>
      <c r="F166" s="5"/>
      <c r="G166" s="5"/>
      <c r="H166" s="5"/>
      <c r="I166" s="5"/>
      <c r="J166" s="5"/>
      <c r="K166" s="5"/>
      <c r="L166" s="5"/>
      <c r="M166" s="5"/>
      <c r="N166" s="9"/>
      <c r="O166" s="9"/>
      <c r="P166" s="9"/>
    </row>
    <row r="167" spans="1:16" ht="12.75">
      <c r="A167" s="9"/>
      <c r="B167" s="77"/>
      <c r="C167" s="6"/>
      <c r="D167" s="9"/>
      <c r="E167" s="9"/>
      <c r="F167" s="9"/>
      <c r="G167" s="9"/>
      <c r="H167" s="9"/>
      <c r="I167" s="9"/>
      <c r="J167" s="9"/>
      <c r="K167" s="9"/>
      <c r="L167" s="5"/>
      <c r="M167" s="6"/>
      <c r="N167" s="9"/>
      <c r="O167" s="9"/>
      <c r="P167" s="9"/>
    </row>
    <row r="168" spans="1:16" ht="12.75">
      <c r="A168" s="9"/>
      <c r="B168" s="78"/>
      <c r="C168" s="5"/>
      <c r="D168" s="5"/>
      <c r="E168" s="5"/>
      <c r="F168" s="5"/>
      <c r="G168" s="5"/>
      <c r="H168" s="5"/>
      <c r="I168" s="5"/>
      <c r="J168" s="5"/>
      <c r="K168" s="5"/>
      <c r="L168" s="5"/>
      <c r="M168" s="5"/>
      <c r="N168" s="9"/>
      <c r="O168" s="9"/>
      <c r="P168" s="9"/>
    </row>
    <row r="169" spans="1:16" ht="12.75">
      <c r="A169" s="9"/>
      <c r="B169" s="78"/>
      <c r="C169" s="5"/>
      <c r="D169" s="5"/>
      <c r="E169" s="5"/>
      <c r="F169" s="5"/>
      <c r="G169" s="5"/>
      <c r="H169" s="5"/>
      <c r="I169" s="5"/>
      <c r="J169" s="5"/>
      <c r="K169" s="5"/>
      <c r="L169" s="5"/>
      <c r="M169" s="5"/>
      <c r="N169" s="9"/>
      <c r="O169" s="9"/>
      <c r="P169" s="9"/>
    </row>
    <row r="170" spans="1:16" ht="12.75">
      <c r="A170" s="9"/>
      <c r="B170" s="77"/>
      <c r="C170" s="6"/>
      <c r="D170" s="5"/>
      <c r="E170" s="5"/>
      <c r="F170" s="5"/>
      <c r="G170" s="5"/>
      <c r="H170" s="5"/>
      <c r="I170" s="5"/>
      <c r="J170" s="5"/>
      <c r="K170" s="5"/>
      <c r="L170" s="5"/>
      <c r="M170" s="6"/>
      <c r="N170" s="9"/>
      <c r="O170" s="9"/>
      <c r="P170" s="9"/>
    </row>
    <row r="171" spans="1:16" ht="12.75">
      <c r="A171" s="9"/>
      <c r="B171" s="78"/>
      <c r="C171" s="5"/>
      <c r="D171" s="5"/>
      <c r="E171" s="5"/>
      <c r="F171" s="5"/>
      <c r="G171" s="5"/>
      <c r="H171" s="5"/>
      <c r="I171" s="5"/>
      <c r="J171" s="5"/>
      <c r="K171" s="5"/>
      <c r="L171" s="5"/>
      <c r="M171" s="5"/>
      <c r="N171" s="9"/>
      <c r="O171" s="9"/>
      <c r="P171" s="9"/>
    </row>
    <row r="172" spans="1:16" ht="12.75">
      <c r="A172" s="9"/>
      <c r="B172" s="78"/>
      <c r="C172" s="5"/>
      <c r="D172" s="5"/>
      <c r="E172" s="5"/>
      <c r="F172" s="5"/>
      <c r="G172" s="5"/>
      <c r="H172" s="5"/>
      <c r="I172" s="5"/>
      <c r="J172" s="5"/>
      <c r="K172" s="5"/>
      <c r="L172" s="5"/>
      <c r="M172" s="5"/>
      <c r="N172" s="9"/>
      <c r="O172" s="9"/>
      <c r="P172" s="9"/>
    </row>
    <row r="173" spans="1:16" ht="12.75">
      <c r="A173" s="9"/>
      <c r="B173" s="9"/>
      <c r="C173" s="9"/>
      <c r="D173" s="9"/>
      <c r="E173" s="9"/>
      <c r="F173" s="9"/>
      <c r="G173" s="9"/>
      <c r="H173" s="9"/>
      <c r="I173" s="9"/>
      <c r="J173" s="9"/>
      <c r="K173" s="9"/>
      <c r="L173" s="9"/>
      <c r="M173" s="5"/>
      <c r="N173" s="9"/>
      <c r="O173" s="9"/>
      <c r="P173" s="9"/>
    </row>
    <row r="174" spans="1:12" ht="12.75">
      <c r="A174" s="9"/>
      <c r="L174" s="9"/>
    </row>
    <row r="175" spans="1:12" ht="12.75">
      <c r="A175" s="9"/>
      <c r="L175" s="9"/>
    </row>
    <row r="176" spans="1:12" ht="12.75">
      <c r="A176" s="9"/>
      <c r="B176" s="9"/>
      <c r="C176" s="9"/>
      <c r="D176" s="9"/>
      <c r="E176" s="9"/>
      <c r="F176" s="9"/>
      <c r="G176" s="9"/>
      <c r="H176" s="9"/>
      <c r="I176" s="9"/>
      <c r="J176" s="9"/>
      <c r="K176" s="9"/>
      <c r="L176" s="9"/>
    </row>
  </sheetData>
  <sheetProtection sheet="1" objects="1" scenarios="1"/>
  <mergeCells count="1">
    <mergeCell ref="P19:T19"/>
  </mergeCells>
  <printOptions/>
  <pageMargins left="0.75" right="0.75" top="1" bottom="1" header="0.5" footer="0.5"/>
  <pageSetup horizontalDpi="120" verticalDpi="120" orientation="portrait" scale="62" r:id="rId4"/>
  <rowBreaks count="1" manualBreakCount="1">
    <brk id="3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Grondmechanica Delft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 schurink</dc:creator>
  <cp:keywords/>
  <dc:description/>
  <cp:lastModifiedBy>besselink</cp:lastModifiedBy>
  <dcterms:created xsi:type="dcterms:W3CDTF">2002-03-04T10:18:50Z</dcterms:created>
  <dcterms:modified xsi:type="dcterms:W3CDTF">2006-11-13T11:45:11Z</dcterms:modified>
  <cp:category/>
  <cp:version/>
  <cp:contentType/>
  <cp:contentStatus/>
</cp:coreProperties>
</file>